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/>
  </bookViews>
  <sheets>
    <sheet name="asignavimai" sheetId="76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3" i="76"/>
  <c r="C163"/>
  <c r="E163"/>
  <c r="C165"/>
  <c r="C166"/>
  <c r="C167"/>
  <c r="C168"/>
  <c r="C169"/>
  <c r="C164"/>
  <c r="D165"/>
  <c r="D166"/>
  <c r="D167"/>
  <c r="D168"/>
  <c r="D169"/>
  <c r="D164"/>
  <c r="L27"/>
  <c r="L9" s="1"/>
  <c r="L164" s="1"/>
  <c r="J27"/>
  <c r="J9" s="1"/>
  <c r="J164" s="1"/>
  <c r="H27"/>
  <c r="F27"/>
  <c r="G9"/>
  <c r="H9"/>
  <c r="H164" s="1"/>
  <c r="I9"/>
  <c r="K9"/>
  <c r="E9"/>
  <c r="F169"/>
  <c r="G169"/>
  <c r="H169"/>
  <c r="I169"/>
  <c r="J169"/>
  <c r="K169"/>
  <c r="L169"/>
  <c r="E169"/>
  <c r="F168"/>
  <c r="G168"/>
  <c r="H168"/>
  <c r="I168"/>
  <c r="J168"/>
  <c r="K168"/>
  <c r="L168"/>
  <c r="E168"/>
  <c r="F167"/>
  <c r="G167"/>
  <c r="H167"/>
  <c r="I167"/>
  <c r="J167"/>
  <c r="K167"/>
  <c r="L167"/>
  <c r="E167"/>
  <c r="F166"/>
  <c r="G166"/>
  <c r="H166"/>
  <c r="I166"/>
  <c r="J166"/>
  <c r="K166"/>
  <c r="L166"/>
  <c r="E166"/>
  <c r="F165"/>
  <c r="G165"/>
  <c r="H165"/>
  <c r="I165"/>
  <c r="J165"/>
  <c r="K165"/>
  <c r="L165"/>
  <c r="E165"/>
  <c r="G164"/>
  <c r="I164"/>
  <c r="K164"/>
  <c r="E164"/>
  <c r="D172"/>
  <c r="D173"/>
  <c r="D174"/>
  <c r="D175"/>
  <c r="D176"/>
  <c r="D177"/>
  <c r="D178"/>
  <c r="D179"/>
  <c r="D180"/>
  <c r="C172"/>
  <c r="C173"/>
  <c r="C174"/>
  <c r="C175"/>
  <c r="C176"/>
  <c r="C177"/>
  <c r="C178"/>
  <c r="C179"/>
  <c r="C180"/>
  <c r="C171"/>
  <c r="F180"/>
  <c r="G180"/>
  <c r="H180"/>
  <c r="I180"/>
  <c r="J180"/>
  <c r="K180"/>
  <c r="L180"/>
  <c r="E180"/>
  <c r="F179"/>
  <c r="G179"/>
  <c r="H179"/>
  <c r="I179"/>
  <c r="J179"/>
  <c r="K179"/>
  <c r="L179"/>
  <c r="E179"/>
  <c r="F178"/>
  <c r="G178"/>
  <c r="H178"/>
  <c r="I178"/>
  <c r="J178"/>
  <c r="K178"/>
  <c r="L178"/>
  <c r="E178"/>
  <c r="F177"/>
  <c r="G177"/>
  <c r="H177"/>
  <c r="I177"/>
  <c r="J177"/>
  <c r="K177"/>
  <c r="L177"/>
  <c r="E177"/>
  <c r="F176"/>
  <c r="G176"/>
  <c r="H176"/>
  <c r="I176"/>
  <c r="J176"/>
  <c r="K176"/>
  <c r="L176"/>
  <c r="E176"/>
  <c r="F175"/>
  <c r="G175"/>
  <c r="H175"/>
  <c r="I175"/>
  <c r="J175"/>
  <c r="K175"/>
  <c r="L175"/>
  <c r="E175"/>
  <c r="F174"/>
  <c r="G174"/>
  <c r="H174"/>
  <c r="I174"/>
  <c r="J174"/>
  <c r="K174"/>
  <c r="L174"/>
  <c r="E174"/>
  <c r="F173"/>
  <c r="G173"/>
  <c r="H173"/>
  <c r="I173"/>
  <c r="J173"/>
  <c r="K173"/>
  <c r="L173"/>
  <c r="E173"/>
  <c r="F172"/>
  <c r="G172"/>
  <c r="H172"/>
  <c r="I172"/>
  <c r="J172"/>
  <c r="K172"/>
  <c r="L172"/>
  <c r="E172"/>
  <c r="F171"/>
  <c r="G171"/>
  <c r="H171"/>
  <c r="I171"/>
  <c r="J171"/>
  <c r="K171"/>
  <c r="L171"/>
  <c r="E171"/>
  <c r="G147"/>
  <c r="D115"/>
  <c r="E115"/>
  <c r="F115"/>
  <c r="G115"/>
  <c r="H115"/>
  <c r="I115"/>
  <c r="J115"/>
  <c r="K115"/>
  <c r="L115"/>
  <c r="D9"/>
  <c r="C115"/>
  <c r="H62"/>
  <c r="G62"/>
  <c r="F62"/>
  <c r="H18"/>
  <c r="G18"/>
  <c r="H19"/>
  <c r="G70"/>
  <c r="H67"/>
  <c r="G67"/>
  <c r="F46" l="1"/>
  <c r="D46" s="1"/>
  <c r="G44"/>
  <c r="C44" s="1"/>
  <c r="C43" s="1"/>
  <c r="F44"/>
  <c r="D44" s="1"/>
  <c r="H38"/>
  <c r="D38" s="1"/>
  <c r="G38"/>
  <c r="F39"/>
  <c r="F38"/>
  <c r="F42"/>
  <c r="D42" s="1"/>
  <c r="H34"/>
  <c r="D34" s="1"/>
  <c r="G34"/>
  <c r="G33" s="1"/>
  <c r="F35"/>
  <c r="F34"/>
  <c r="H23"/>
  <c r="H22"/>
  <c r="F24"/>
  <c r="H29"/>
  <c r="D29" s="1"/>
  <c r="H28"/>
  <c r="F30"/>
  <c r="F28"/>
  <c r="H12"/>
  <c r="H11"/>
  <c r="F13"/>
  <c r="D13" s="1"/>
  <c r="F11"/>
  <c r="L50"/>
  <c r="J50"/>
  <c r="H50"/>
  <c r="F50"/>
  <c r="E144"/>
  <c r="F144"/>
  <c r="G144"/>
  <c r="H144"/>
  <c r="I144"/>
  <c r="J144"/>
  <c r="K144"/>
  <c r="L144"/>
  <c r="D160"/>
  <c r="D161"/>
  <c r="D162"/>
  <c r="D146"/>
  <c r="D147"/>
  <c r="D148"/>
  <c r="D149"/>
  <c r="D150"/>
  <c r="D151"/>
  <c r="D152"/>
  <c r="D153"/>
  <c r="D154"/>
  <c r="D155"/>
  <c r="D156"/>
  <c r="D157"/>
  <c r="D158"/>
  <c r="D159"/>
  <c r="D145"/>
  <c r="D144" s="1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45"/>
  <c r="D117"/>
  <c r="D118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16"/>
  <c r="C117"/>
  <c r="C118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16"/>
  <c r="K119"/>
  <c r="I119"/>
  <c r="G119"/>
  <c r="E119"/>
  <c r="E106"/>
  <c r="F106"/>
  <c r="G106"/>
  <c r="H106"/>
  <c r="I106"/>
  <c r="J106"/>
  <c r="K106"/>
  <c r="L106"/>
  <c r="D108"/>
  <c r="D109"/>
  <c r="D110"/>
  <c r="D111"/>
  <c r="D112"/>
  <c r="D113"/>
  <c r="D114"/>
  <c r="D107"/>
  <c r="C108"/>
  <c r="C109"/>
  <c r="C110"/>
  <c r="C111"/>
  <c r="C112"/>
  <c r="C113"/>
  <c r="C114"/>
  <c r="C107"/>
  <c r="E90"/>
  <c r="F90"/>
  <c r="G90"/>
  <c r="H90"/>
  <c r="I90"/>
  <c r="J90"/>
  <c r="K90"/>
  <c r="D92"/>
  <c r="D93"/>
  <c r="D94"/>
  <c r="D95"/>
  <c r="D96"/>
  <c r="D97"/>
  <c r="D98"/>
  <c r="D99"/>
  <c r="D100"/>
  <c r="D101"/>
  <c r="D102"/>
  <c r="D103"/>
  <c r="D104"/>
  <c r="D105"/>
  <c r="D91"/>
  <c r="C92"/>
  <c r="C93"/>
  <c r="C94"/>
  <c r="C95"/>
  <c r="C96"/>
  <c r="C97"/>
  <c r="C98"/>
  <c r="C99"/>
  <c r="C100"/>
  <c r="C101"/>
  <c r="C102"/>
  <c r="C103"/>
  <c r="C104"/>
  <c r="C105"/>
  <c r="C91"/>
  <c r="E78"/>
  <c r="F78"/>
  <c r="G78"/>
  <c r="H78"/>
  <c r="I78"/>
  <c r="J78"/>
  <c r="K78"/>
  <c r="L78"/>
  <c r="D80"/>
  <c r="D81"/>
  <c r="D82"/>
  <c r="D83"/>
  <c r="D84"/>
  <c r="D85"/>
  <c r="D86"/>
  <c r="D87"/>
  <c r="D88"/>
  <c r="D89"/>
  <c r="D79"/>
  <c r="C80"/>
  <c r="C81"/>
  <c r="C82"/>
  <c r="C83"/>
  <c r="C84"/>
  <c r="C85"/>
  <c r="C86"/>
  <c r="C87"/>
  <c r="C88"/>
  <c r="C89"/>
  <c r="C79"/>
  <c r="E65"/>
  <c r="F65"/>
  <c r="G65"/>
  <c r="H65"/>
  <c r="I65"/>
  <c r="J65"/>
  <c r="K65"/>
  <c r="L65"/>
  <c r="D67"/>
  <c r="D68"/>
  <c r="D69"/>
  <c r="D70"/>
  <c r="D71"/>
  <c r="D72"/>
  <c r="D73"/>
  <c r="D74"/>
  <c r="D75"/>
  <c r="D76"/>
  <c r="D77"/>
  <c r="D66"/>
  <c r="D65" s="1"/>
  <c r="C67"/>
  <c r="C68"/>
  <c r="C69"/>
  <c r="C70"/>
  <c r="C71"/>
  <c r="C72"/>
  <c r="C73"/>
  <c r="C74"/>
  <c r="C75"/>
  <c r="C76"/>
  <c r="C77"/>
  <c r="C66"/>
  <c r="L61"/>
  <c r="J61"/>
  <c r="H61"/>
  <c r="F61"/>
  <c r="K61"/>
  <c r="I61"/>
  <c r="G61"/>
  <c r="E61"/>
  <c r="D63"/>
  <c r="D62"/>
  <c r="C63"/>
  <c r="C62"/>
  <c r="C61" s="1"/>
  <c r="K59"/>
  <c r="I59"/>
  <c r="G59"/>
  <c r="E59"/>
  <c r="K57"/>
  <c r="I57"/>
  <c r="G57"/>
  <c r="E57"/>
  <c r="K55"/>
  <c r="I55"/>
  <c r="G55"/>
  <c r="E55"/>
  <c r="K53"/>
  <c r="K52" s="1"/>
  <c r="I53"/>
  <c r="G53"/>
  <c r="G52" s="1"/>
  <c r="E53"/>
  <c r="D60"/>
  <c r="D58"/>
  <c r="D56"/>
  <c r="D54"/>
  <c r="C60"/>
  <c r="C59" s="1"/>
  <c r="C58"/>
  <c r="C57" s="1"/>
  <c r="C56"/>
  <c r="C55" s="1"/>
  <c r="C54"/>
  <c r="C53" s="1"/>
  <c r="K50"/>
  <c r="I50"/>
  <c r="G50"/>
  <c r="E50"/>
  <c r="K48"/>
  <c r="K47" s="1"/>
  <c r="I48"/>
  <c r="G48"/>
  <c r="G47" s="1"/>
  <c r="E48"/>
  <c r="D51"/>
  <c r="D50" s="1"/>
  <c r="D49"/>
  <c r="C51"/>
  <c r="C50" s="1"/>
  <c r="C49"/>
  <c r="C48" s="1"/>
  <c r="K45"/>
  <c r="I45"/>
  <c r="G45"/>
  <c r="E45"/>
  <c r="C46"/>
  <c r="C45" s="1"/>
  <c r="K43"/>
  <c r="I43"/>
  <c r="E43"/>
  <c r="K41"/>
  <c r="I41"/>
  <c r="G41"/>
  <c r="E41"/>
  <c r="C42"/>
  <c r="C41" s="1"/>
  <c r="K37"/>
  <c r="I37"/>
  <c r="G37"/>
  <c r="E37"/>
  <c r="D39"/>
  <c r="C39"/>
  <c r="C38"/>
  <c r="C37" s="1"/>
  <c r="K33"/>
  <c r="I33"/>
  <c r="E33"/>
  <c r="D35"/>
  <c r="C35"/>
  <c r="C34"/>
  <c r="K27"/>
  <c r="I27"/>
  <c r="G27"/>
  <c r="E27"/>
  <c r="D30"/>
  <c r="D31"/>
  <c r="D32"/>
  <c r="C29"/>
  <c r="C30"/>
  <c r="C31"/>
  <c r="C32"/>
  <c r="C28"/>
  <c r="K21"/>
  <c r="I21"/>
  <c r="G21"/>
  <c r="E21"/>
  <c r="C23"/>
  <c r="C24"/>
  <c r="C25"/>
  <c r="C26"/>
  <c r="C22"/>
  <c r="D18"/>
  <c r="D19"/>
  <c r="D20"/>
  <c r="D17"/>
  <c r="C18"/>
  <c r="C19"/>
  <c r="C20"/>
  <c r="C17"/>
  <c r="K16"/>
  <c r="I16"/>
  <c r="G16"/>
  <c r="E16"/>
  <c r="C12"/>
  <c r="C13"/>
  <c r="C14"/>
  <c r="C15"/>
  <c r="C11"/>
  <c r="D12"/>
  <c r="D14"/>
  <c r="D15"/>
  <c r="D11"/>
  <c r="I10"/>
  <c r="G10"/>
  <c r="E10"/>
  <c r="K10"/>
  <c r="D171" l="1"/>
  <c r="I64"/>
  <c r="D106"/>
  <c r="C106"/>
  <c r="D90"/>
  <c r="C90"/>
  <c r="D78"/>
  <c r="C78"/>
  <c r="E64"/>
  <c r="D61"/>
  <c r="C16"/>
  <c r="C65"/>
  <c r="G64"/>
  <c r="C144"/>
  <c r="G43"/>
  <c r="C33"/>
  <c r="C21"/>
  <c r="D28"/>
  <c r="C27"/>
  <c r="K64"/>
  <c r="C52"/>
  <c r="C47"/>
  <c r="E47"/>
  <c r="I52"/>
  <c r="E52"/>
  <c r="C119"/>
  <c r="I47"/>
  <c r="C10"/>
  <c r="K170" l="1"/>
  <c r="E170"/>
  <c r="I163"/>
  <c r="C64"/>
  <c r="F170"/>
  <c r="G170"/>
  <c r="C9"/>
  <c r="I170"/>
  <c r="G163"/>
  <c r="K163"/>
  <c r="C170" l="1"/>
  <c r="F119" l="1"/>
  <c r="L21" l="1"/>
  <c r="J21"/>
  <c r="H21"/>
  <c r="F21"/>
  <c r="D26"/>
  <c r="L16"/>
  <c r="J16"/>
  <c r="H16"/>
  <c r="F16"/>
  <c r="L10"/>
  <c r="J10"/>
  <c r="H10"/>
  <c r="F10"/>
  <c r="D25"/>
  <c r="H37"/>
  <c r="L97"/>
  <c r="L90" s="1"/>
  <c r="J170"/>
  <c r="L119"/>
  <c r="L59"/>
  <c r="L57"/>
  <c r="L55"/>
  <c r="L53"/>
  <c r="L47"/>
  <c r="L48"/>
  <c r="L45"/>
  <c r="L43"/>
  <c r="L41"/>
  <c r="K40"/>
  <c r="L37"/>
  <c r="K36"/>
  <c r="L33"/>
  <c r="D53"/>
  <c r="D52" s="1"/>
  <c r="D55"/>
  <c r="D57"/>
  <c r="D59"/>
  <c r="J53"/>
  <c r="J52" s="1"/>
  <c r="J55"/>
  <c r="J57"/>
  <c r="J59"/>
  <c r="H53"/>
  <c r="H52" s="1"/>
  <c r="H55"/>
  <c r="H57"/>
  <c r="H59"/>
  <c r="F53"/>
  <c r="F52" s="1"/>
  <c r="F55"/>
  <c r="F57"/>
  <c r="F59"/>
  <c r="J48"/>
  <c r="J119"/>
  <c r="H48"/>
  <c r="H119"/>
  <c r="F48"/>
  <c r="J33"/>
  <c r="J37"/>
  <c r="J41"/>
  <c r="J43"/>
  <c r="J45"/>
  <c r="H41"/>
  <c r="H43"/>
  <c r="H45"/>
  <c r="F37"/>
  <c r="F33"/>
  <c r="F41"/>
  <c r="F43"/>
  <c r="F45"/>
  <c r="D48"/>
  <c r="D45"/>
  <c r="D43"/>
  <c r="D41"/>
  <c r="I40"/>
  <c r="G40"/>
  <c r="E40"/>
  <c r="D40"/>
  <c r="I36"/>
  <c r="G36"/>
  <c r="E36"/>
  <c r="D36"/>
  <c r="D24"/>
  <c r="D23"/>
  <c r="D22"/>
  <c r="H33"/>
  <c r="D119" l="1"/>
  <c r="D64" s="1"/>
  <c r="H47"/>
  <c r="F47"/>
  <c r="L52"/>
  <c r="J47"/>
  <c r="L170"/>
  <c r="H170"/>
  <c r="D21"/>
  <c r="D27"/>
  <c r="D10"/>
  <c r="D16"/>
  <c r="D47"/>
  <c r="D33"/>
  <c r="C40"/>
  <c r="C36"/>
  <c r="D37"/>
  <c r="F64"/>
  <c r="H64" l="1"/>
  <c r="H163" s="1"/>
  <c r="L64"/>
  <c r="L163" s="1"/>
  <c r="J64"/>
  <c r="J163" s="1"/>
  <c r="D170" l="1"/>
  <c r="F9" l="1"/>
  <c r="F163" s="1"/>
  <c r="F164" l="1"/>
</calcChain>
</file>

<file path=xl/sharedStrings.xml><?xml version="1.0" encoding="utf-8"?>
<sst xmlns="http://schemas.openxmlformats.org/spreadsheetml/2006/main" count="332" uniqueCount="171">
  <si>
    <t>01</t>
  </si>
  <si>
    <t>03</t>
  </si>
  <si>
    <t>04</t>
  </si>
  <si>
    <t>07</t>
  </si>
  <si>
    <t>06</t>
  </si>
  <si>
    <t>09</t>
  </si>
  <si>
    <t>Gyventojų registro tvarkymas ir duomenų valstybės registrams teikimas</t>
  </si>
  <si>
    <t>Duomenų valstybės suteiktos pagalbos registrui teikimas</t>
  </si>
  <si>
    <t>Valstybinės kalbos vartojimo ir taisyklingumo kontrolė</t>
  </si>
  <si>
    <t>Archyvinių dokumentų tvarkymas</t>
  </si>
  <si>
    <t>Pirminės teisinės pagalbos teikimas</t>
  </si>
  <si>
    <t>Gyvenamosios vietos deklaravimas</t>
  </si>
  <si>
    <t>Civilinės saugos organizavimas</t>
  </si>
  <si>
    <t>08</t>
  </si>
  <si>
    <t>02</t>
  </si>
  <si>
    <t>05</t>
  </si>
  <si>
    <t>Paskolų grąžinimas</t>
  </si>
  <si>
    <t>10</t>
  </si>
  <si>
    <t>Važiavimo išlaidų lengvatų teikimo organizavimas</t>
  </si>
  <si>
    <t>Bendrųjų socialinių paslaugų teikimo organizavimas</t>
  </si>
  <si>
    <t>Specialiųjų socialinių paslaugų teikimo organizavimas</t>
  </si>
  <si>
    <t>Dalyvavimas socialiniuose projektuose</t>
  </si>
  <si>
    <t>Jaunimo teisių apsaugos funkcijų vykdymas</t>
  </si>
  <si>
    <t>Palūkanų už paskolas mokėjimas</t>
  </si>
  <si>
    <t>Informacijos apie savivaldybę sklaidos vykdymas</t>
  </si>
  <si>
    <t>LSA nario mokesčio mokėjimas</t>
  </si>
  <si>
    <t>Rekreacinių teritorijų tvarkymo organizavimas</t>
  </si>
  <si>
    <t>Miesto ir gyvenviečių apšvietimo užtikrinimas</t>
  </si>
  <si>
    <t>Savivaldybės tarybos darbo funkcionalumo užtikrinimas</t>
  </si>
  <si>
    <t>Tarybos reprezentacijų organizavimas (mero fondas)</t>
  </si>
  <si>
    <t>Neformaliojo švietimo organizavimas</t>
  </si>
  <si>
    <t>Pedagoginės, psichologinės pagalbos organizavimas</t>
  </si>
  <si>
    <t>Mokinių vežiojimo organizavimas</t>
  </si>
  <si>
    <t>Vienkartinės socialinės paramos teikimas</t>
  </si>
  <si>
    <t>Neįgaliųjų socialinės integracijos organizavimas</t>
  </si>
  <si>
    <t>Daugiabučių namų savininkų bendrijų rėmimo vykdymas</t>
  </si>
  <si>
    <t>Teritorijų planavimo dokumentų rengimo organizavimas</t>
  </si>
  <si>
    <t>Žemės ūkio funkcijų vykdymo organizavimas</t>
  </si>
  <si>
    <t>Savivaldybės infrastruktūros gerinimo organizavimas</t>
  </si>
  <si>
    <t>05 Savivaldybės veiklos programa</t>
  </si>
  <si>
    <t>04 Aplinkos gerinimo programa</t>
  </si>
  <si>
    <t>01 Žinių visuomenės, kultūrinio ir sportinio aktyvumo skatinimo programa</t>
  </si>
  <si>
    <t>02 Ekonominio konkurencingumo didinimo programa</t>
  </si>
  <si>
    <t>Bendrojo ugdymo organizavimas</t>
  </si>
  <si>
    <t>Švietimo įstaigų ugdymo aplinkos gerinimas</t>
  </si>
  <si>
    <t>Švietimo centralizuotų priemonių įgyvendinimas</t>
  </si>
  <si>
    <t>Jaunimo politikos savivaldybėje formavimas ir įgyvendinimas</t>
  </si>
  <si>
    <t>Dalyvavimas įgyvendinant gyventojų užimtumo programas</t>
  </si>
  <si>
    <t>Aplinkos tvarkymo ir priežiūros darbų vykdymo organizavimas</t>
  </si>
  <si>
    <t>Melioruotos žemės ir melioracijos objektų būklės gerinimo vykdymas</t>
  </si>
  <si>
    <t>06 Socialinės paramos plėtojimo ir visuomenės sveikatinimo programa</t>
  </si>
  <si>
    <t>Civilinės būklės aktų registravimas</t>
  </si>
  <si>
    <t>Naujos technologinės įrangos diegimas ir esamos darbo vietose atnaujinimas</t>
  </si>
  <si>
    <t>Priešgaisrinės tarnybos</t>
  </si>
  <si>
    <t>Visuomenės sveikatos rėmimo specialioji programa</t>
  </si>
  <si>
    <t>Aplinkos apsaugos rėmimo specialioji programa</t>
  </si>
  <si>
    <t>administracija</t>
  </si>
  <si>
    <t>IŠ VISO, iš jų:</t>
  </si>
  <si>
    <t>01 programa</t>
  </si>
  <si>
    <t>02 programa</t>
  </si>
  <si>
    <t>03 programa</t>
  </si>
  <si>
    <t>04 programa</t>
  </si>
  <si>
    <t>05 programa</t>
  </si>
  <si>
    <t>06 programa</t>
  </si>
  <si>
    <t>Kazlų Rūdos savivaldybės tarybos</t>
  </si>
  <si>
    <t>Savivaldybės administracijos direktoriaus rezervo sudarymas ir naudojimas</t>
  </si>
  <si>
    <t>Neveikiančių kapinių ir kitų nekilnojamojo turto vertybių priežiūros vykdymas</t>
  </si>
  <si>
    <t>Socialinių išmokų ir kompensacijų mokėjimo organizavimas ir administravimas</t>
  </si>
  <si>
    <t>Vaikų ir jaunimo dalyvavimas poilsio ir kituose socializacijos projektuose</t>
  </si>
  <si>
    <t>Bendros valstybės paslaugos</t>
  </si>
  <si>
    <t>Gynyba</t>
  </si>
  <si>
    <t>Viešoji tvarka ir visuomenės apsauga</t>
  </si>
  <si>
    <t>Ekonomika</t>
  </si>
  <si>
    <t>Aplinkos apsauga</t>
  </si>
  <si>
    <t>Būstas ir komunalinis ūkis</t>
  </si>
  <si>
    <t>Sveikatos apsauga</t>
  </si>
  <si>
    <t>Poilsis, kultūra, religija</t>
  </si>
  <si>
    <t>Švietimas</t>
  </si>
  <si>
    <t>Socialinė apsauga</t>
  </si>
  <si>
    <t>Mokinių visuomenės sveikatos priežiūra</t>
  </si>
  <si>
    <t>Dalyvavimas bendruomenių vykdomuose projektuose</t>
  </si>
  <si>
    <t xml:space="preserve">Nevyriausybinių organizacijų ir vietos bendruomenių veiklų rėmimo vykdymas </t>
  </si>
  <si>
    <t>Socialinių paslaugų teikimo organizavimas ir administravimas</t>
  </si>
  <si>
    <t>Smulkiojo ir vidutinio verslo rėmimo vykdymas</t>
  </si>
  <si>
    <t>Melioracijos objektų renovacijos ir techninės priežiūros vykdymo organizavimas</t>
  </si>
  <si>
    <t>Kontrolės ir audito tarnybos darbo funkcionalumo užtikrinimas</t>
  </si>
  <si>
    <t>Žemdirbių švietimo organizavimas</t>
  </si>
  <si>
    <t>Savivaldybei nuosavybės teise priklausančio būsto ir socialinio būsto gerinimo bei socialinio būsto įsigijimo organizavimas</t>
  </si>
  <si>
    <t>Socialinės paramos mokiniams už maisto produktus teikimo organizavimas</t>
  </si>
  <si>
    <t>Neformaliojo vaikų švietimo programų vykdymas</t>
  </si>
  <si>
    <t>dėl ekonominės krizės neproporcingai sumažinto darbo užmokesčio atstatymas</t>
  </si>
  <si>
    <t xml:space="preserve">Švietimo įstaigų ugdymo aplinkos gerinimas </t>
  </si>
  <si>
    <t xml:space="preserve">Neformaliojo švietimo organizavimas </t>
  </si>
  <si>
    <t xml:space="preserve">Bendrojo ugdymo organizavimas </t>
  </si>
  <si>
    <t xml:space="preserve">Bendruomenės kultūrinių poreikių tenkinimas </t>
  </si>
  <si>
    <t>Neformaliojo suaugusiųjų švietimo ir tęstinio mokymosi programų vykdymas</t>
  </si>
  <si>
    <t>VALSTYBĖS FUNKCIJOS IŠ VISO, iš jų:</t>
  </si>
  <si>
    <t>Karo prievolės ir mobilizacijos administravimas</t>
  </si>
  <si>
    <t>Savivaldybės administracijos padalinių darbo organizavimas, iš jų:</t>
  </si>
  <si>
    <t>2 priedas</t>
  </si>
  <si>
    <t>Žemės ūkio specializacijos ir žemės būklės gerinimo organizavimas</t>
  </si>
  <si>
    <t>Privatizuojamų objektų privatizavimo dokumentacijos rengimas ir privatizavimo procedūrų vykdymas</t>
  </si>
  <si>
    <t>Savivaldybės šventėms</t>
  </si>
  <si>
    <t>Kazlų Rūdos seniūnija</t>
  </si>
  <si>
    <t>Antanavo seniūnija</t>
  </si>
  <si>
    <t>Jankų seniūnija</t>
  </si>
  <si>
    <t>Plutiškių seniūnija</t>
  </si>
  <si>
    <t>Autobusų sustojimų paviljonų įrengimas</t>
  </si>
  <si>
    <t>Jaunimo iniciatyvų skatinimas</t>
  </si>
  <si>
    <t>Kultūrinių tradicijų skatinimas</t>
  </si>
  <si>
    <t>Sporto srityje veikiančių fizinių ir juridinių asmenų rėmimo projektų įgyvendinimas</t>
  </si>
  <si>
    <t>03 Viešosios infrastruktūros  plėtros programa</t>
  </si>
  <si>
    <t>Savivaldybės turto nuosavybės teisių įforminimo procedūrų vykdymas</t>
  </si>
  <si>
    <t>Turto kūrimas bei Savivaldybei nuosavybės teise priklausančių statinių, patalpų ir kitų objektų remonto bei priežiūros vykdymas</t>
  </si>
  <si>
    <t>Keleivių vežimo vietiniais maršrutais organizavimas</t>
  </si>
  <si>
    <t>Benamių gyvūnų užkrečiamųjų ligų galimų židinių likvidavimo organizavimas</t>
  </si>
  <si>
    <t>Užimtumo didinimo programos modulio įgyvendinimas</t>
  </si>
  <si>
    <t>socialinės paramos  skyrius</t>
  </si>
  <si>
    <t>Dalyvavimas viešosios tvarkos užtikrinimo prevencijos programose</t>
  </si>
  <si>
    <t>Dalyvavimas nusikaltimų ir korupcinių reiškinių prevencijos programose</t>
  </si>
  <si>
    <t>Socialinės paramos mokiniams už produktus teikimo organizavimas ir administravimas</t>
  </si>
  <si>
    <t>Socialinės paramos mokiniams už mokymo reikmenis teikimo organizavimas ir administravimas</t>
  </si>
  <si>
    <t>Būsto nuomos ir išperkamosios būsto nuomos mokesčių dalies kompensavimas</t>
  </si>
  <si>
    <t>Dalyvavimas Europos pagalbos labiausiai skurstantiems fondo projekte</t>
  </si>
  <si>
    <t>Neveiksnių asmenų būklės peržiūrėjimo užtikrinimo funkcijos vykdymas</t>
  </si>
  <si>
    <t>Socialinės globos likusiems be tėvų globos vaikams globos vaikams teikimo  organizavimas</t>
  </si>
  <si>
    <t>Iš viso</t>
  </si>
  <si>
    <t>iš jų darbo užm.</t>
  </si>
  <si>
    <t>Iš viso TD</t>
  </si>
  <si>
    <t>Iš viso SP, BĮP</t>
  </si>
  <si>
    <t>Iš viso SK</t>
  </si>
  <si>
    <t>Valst  funkc</t>
  </si>
  <si>
    <t>Iš viso SB</t>
  </si>
  <si>
    <t>PLUTIŠKIŲ GIMNAZIJOS DIREKTORIUS</t>
  </si>
  <si>
    <t>KAZLŲ RŪDOS KAZIO GRINIAUS GIMNAZIJOS DIREKTORIUS</t>
  </si>
  <si>
    <t>KAZLŲ RŪDOS RIMVYDO ŽIGAIČIO MENŲ MOKYKLOS DIREKTORIUS</t>
  </si>
  <si>
    <t>KAZLŲ RŪDOS SPORTO CENTRO DIREKTORIUS</t>
  </si>
  <si>
    <t>KAZLŲ RŪDOS PEDAGOGINĖS PSICHOLOGINĖS TARNYBOS DIREKTORIUS</t>
  </si>
  <si>
    <t>KAZLŲ RŪDOS JURGIO DOVYDAIČIO VIEŠOSIOS BIBLIOTEKOS DIREKTORIUS</t>
  </si>
  <si>
    <t>KAZLŲ RŪDOS SAVIVALDYBĖS KULTŪROS CENTRO DIREKTORIUS</t>
  </si>
  <si>
    <t>KAZLŲ RŪDOS SAVIVALDYBĖS PRIEŠGAISRINĖS TARNYBOS DIREKTORIUS</t>
  </si>
  <si>
    <t>KAZLŲ RŪDOS SAVIVALDYBĖS KONTROLIERIUS</t>
  </si>
  <si>
    <t>KAZLŲ RŪDOS SAVIVALDYBĖS ADMINISTRACIJOS DIREKTORIUS</t>
  </si>
  <si>
    <t>Dokumentų fondo bendruomenės poreikiams tenkinti kaupimas ir saugojimas</t>
  </si>
  <si>
    <t>SB - savarankiškoms funkcijoms vykdyti</t>
  </si>
  <si>
    <t>BĮP - biudžetinių įstaigų pajamų panaudojimas</t>
  </si>
  <si>
    <t>SP - specialiųjų programų vykdymas</t>
  </si>
  <si>
    <t>SK - skolintos lėšos</t>
  </si>
  <si>
    <t>tūkst. Eur</t>
  </si>
  <si>
    <t>Programos/ priemonės/ asignavimų valdytojo pavadinimas</t>
  </si>
  <si>
    <t>KAZLŲ RŪDOS „ELMOS“  MOKYKLOS-DARŽELIO DIREKTORIUS</t>
  </si>
  <si>
    <t>KAZLŲ RŪDOS „SAULĖS“ MOKYKLOS DIREKTORIUS</t>
  </si>
  <si>
    <t>KAZLŲ RŪDOS „ELMOS“ MOKYKLOS-DARŽELIO DIREKTORIUS</t>
  </si>
  <si>
    <t>Dalyvavimas Nacional. biudžeto, ES lėšų ir kitų fondų finansuojamuose projektuose</t>
  </si>
  <si>
    <t>Vietinės reikšmės kelių (gatvių) tiesimas, taisymas (remontas), priežiūra ir saugaus eismo sąlygų užtikrinimas</t>
  </si>
  <si>
    <t>KAZLŲ RŪDOS SAVIVALDYBĖS VISUOMENĖS SVEIKATOS BIURO DIREKTORIUS</t>
  </si>
  <si>
    <t>Savižudybių prevencijos prioritetų nustatymo užtikrinimas</t>
  </si>
  <si>
    <t>TD - tikslinės dotacijos ugdymo reikmėms finansuoti, valstybinėms (valstybės perduotoms savivaldybėms) funkcijoms vykdyti, iš apskričių perduotoms įstaigoms išlaikyti, valstybės lėšos neformaliam vaikų švietimui finansuoti</t>
  </si>
  <si>
    <t>Nr. TS-</t>
  </si>
  <si>
    <t>Skaitmeninio ugdymo plėtrai</t>
  </si>
  <si>
    <t>infrastruktūros ir žemės ūkio skyrius</t>
  </si>
  <si>
    <t>ūkio ir teritorijų planavimo poskyris</t>
  </si>
  <si>
    <t>švietimo, kultūros ir sporto skyrius</t>
  </si>
  <si>
    <t>Turizmo plėtros organizavimas</t>
  </si>
  <si>
    <t>Savivaldybei priskirtos valstybinės žemės ir kito valstybės turto valdymo, naudojimo ir disponavimo patikėjimo teise organizavimas</t>
  </si>
  <si>
    <t>Kazlų Rūdos savivaldybės biudžeto asignavimų paskirstymas 2022 metams</t>
  </si>
  <si>
    <t>Mokinių ir visuomenės sveikatos priežiūra, stiprinimas ir stebėsena</t>
  </si>
  <si>
    <t>Seniūnijų infrastruktūros gerinimo organizavimas</t>
  </si>
  <si>
    <t xml:space="preserve">2022-  -   sprendimo </t>
  </si>
  <si>
    <t>Visuomenės psichikos sveikatos paslaugų prieinamumas, ankstyvojo savižudybių atpažinimo ir kompleksinės pagalbos teikimas</t>
  </si>
  <si>
    <t>Akredituotos socialinės priežiūros paslaugų finansavimas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</si>
</sst>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  <charset val="186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Fill="1"/>
    <xf numFmtId="49" fontId="2" fillId="6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0" xfId="0" applyNumberFormat="1" applyFont="1" applyAlignment="1">
      <alignment horizont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Paprastas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6"/>
  <sheetViews>
    <sheetView tabSelected="1" zoomScale="120" zoomScaleNormal="12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N4" sqref="N4"/>
    </sheetView>
  </sheetViews>
  <sheetFormatPr defaultRowHeight="12.75"/>
  <cols>
    <col min="1" max="1" width="55.85546875" style="3" customWidth="1"/>
    <col min="2" max="2" width="4.85546875" style="39" customWidth="1"/>
    <col min="3" max="3" width="7.85546875" style="4" customWidth="1"/>
    <col min="4" max="4" width="8" style="4" customWidth="1"/>
    <col min="5" max="6" width="8" style="1" customWidth="1"/>
    <col min="7" max="12" width="8" style="3" customWidth="1"/>
    <col min="13" max="16384" width="9.140625" style="3"/>
  </cols>
  <sheetData>
    <row r="1" spans="1:12">
      <c r="A1" s="49"/>
      <c r="B1" s="49"/>
      <c r="C1" s="49"/>
      <c r="D1" s="49"/>
      <c r="E1" s="49"/>
      <c r="G1" s="2"/>
      <c r="I1" s="49" t="s">
        <v>64</v>
      </c>
      <c r="J1" s="49"/>
      <c r="K1" s="49"/>
      <c r="L1" s="49"/>
    </row>
    <row r="2" spans="1:12">
      <c r="A2" s="49"/>
      <c r="B2" s="49"/>
      <c r="C2" s="49"/>
      <c r="D2" s="49"/>
      <c r="E2" s="49"/>
      <c r="G2" s="2"/>
      <c r="I2" s="49" t="s">
        <v>168</v>
      </c>
      <c r="J2" s="49"/>
      <c r="K2" s="49"/>
      <c r="L2" s="49"/>
    </row>
    <row r="3" spans="1:12">
      <c r="A3" s="2"/>
      <c r="B3" s="2"/>
      <c r="C3" s="2"/>
      <c r="D3" s="2"/>
      <c r="E3" s="2"/>
      <c r="G3" s="2"/>
      <c r="I3" s="49" t="s">
        <v>158</v>
      </c>
      <c r="J3" s="49"/>
      <c r="K3" s="49"/>
      <c r="L3" s="49"/>
    </row>
    <row r="4" spans="1:12">
      <c r="A4" s="49"/>
      <c r="B4" s="49"/>
      <c r="C4" s="2"/>
      <c r="D4" s="2"/>
      <c r="E4" s="2"/>
      <c r="G4" s="2"/>
      <c r="I4" s="49" t="s">
        <v>99</v>
      </c>
      <c r="J4" s="49"/>
      <c r="K4" s="49"/>
      <c r="L4" s="49"/>
    </row>
    <row r="5" spans="1:12">
      <c r="A5" s="51" t="s">
        <v>165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2" customHeight="1">
      <c r="A6" s="50"/>
      <c r="B6" s="50"/>
      <c r="J6" s="2"/>
      <c r="L6" s="5" t="s">
        <v>148</v>
      </c>
    </row>
    <row r="7" spans="1:12" ht="17.25" customHeight="1">
      <c r="A7" s="41" t="s">
        <v>149</v>
      </c>
      <c r="B7" s="47" t="s">
        <v>131</v>
      </c>
      <c r="C7" s="45" t="s">
        <v>126</v>
      </c>
      <c r="D7" s="41" t="s">
        <v>127</v>
      </c>
      <c r="E7" s="43" t="s">
        <v>132</v>
      </c>
      <c r="F7" s="41" t="s">
        <v>127</v>
      </c>
      <c r="G7" s="43" t="s">
        <v>128</v>
      </c>
      <c r="H7" s="41" t="s">
        <v>127</v>
      </c>
      <c r="I7" s="45" t="s">
        <v>129</v>
      </c>
      <c r="J7" s="41" t="s">
        <v>127</v>
      </c>
      <c r="K7" s="43" t="s">
        <v>130</v>
      </c>
      <c r="L7" s="41" t="s">
        <v>127</v>
      </c>
    </row>
    <row r="8" spans="1:12" ht="21" customHeight="1">
      <c r="A8" s="42"/>
      <c r="B8" s="48"/>
      <c r="C8" s="46"/>
      <c r="D8" s="42"/>
      <c r="E8" s="44"/>
      <c r="F8" s="42"/>
      <c r="G8" s="44"/>
      <c r="H8" s="42"/>
      <c r="I8" s="46"/>
      <c r="J8" s="42"/>
      <c r="K8" s="44"/>
      <c r="L8" s="42"/>
    </row>
    <row r="9" spans="1:12" s="9" customFormat="1" ht="29.25" customHeight="1">
      <c r="A9" s="6" t="s">
        <v>41</v>
      </c>
      <c r="B9" s="7"/>
      <c r="C9" s="8">
        <f>+C10+C16+C21+C27+C33+C37+C41+C43+C45</f>
        <v>8369</v>
      </c>
      <c r="D9" s="8">
        <f t="shared" ref="D9" si="0">+D10+D16+D21+D27+D33+D37+D41+D43+D45</f>
        <v>6125.0999999999995</v>
      </c>
      <c r="E9" s="8">
        <f>+E10+E16+E21+E27+E33+E37+E41+E43+E45</f>
        <v>3513.1000000000004</v>
      </c>
      <c r="F9" s="8">
        <f t="shared" ref="F9:L9" si="1">+F10+F16+F21+F27+F33+F37+F41+F43+F45</f>
        <v>2914.2000000000003</v>
      </c>
      <c r="G9" s="8">
        <f t="shared" si="1"/>
        <v>4376.4999999999991</v>
      </c>
      <c r="H9" s="8">
        <f t="shared" si="1"/>
        <v>4102.0999999999995</v>
      </c>
      <c r="I9" s="8">
        <f t="shared" si="1"/>
        <v>479.4</v>
      </c>
      <c r="J9" s="8">
        <f t="shared" si="1"/>
        <v>28.2</v>
      </c>
      <c r="K9" s="8">
        <f t="shared" si="1"/>
        <v>0</v>
      </c>
      <c r="L9" s="8">
        <f t="shared" si="1"/>
        <v>0</v>
      </c>
    </row>
    <row r="10" spans="1:12" ht="30.75" customHeight="1">
      <c r="A10" s="10" t="s">
        <v>150</v>
      </c>
      <c r="B10" s="16"/>
      <c r="C10" s="12">
        <f>SUM(C11:C15)</f>
        <v>530.6</v>
      </c>
      <c r="D10" s="13">
        <f t="shared" ref="D10" si="2">SUM(D11:D15)</f>
        <v>431.70000000000005</v>
      </c>
      <c r="E10" s="12">
        <f>SUM(E11:E15)</f>
        <v>192.8</v>
      </c>
      <c r="F10" s="13">
        <f t="shared" ref="F10" si="3">SUM(F11:F15)</f>
        <v>147.1</v>
      </c>
      <c r="G10" s="12">
        <f>SUM(G11:G15)</f>
        <v>293.09999999999997</v>
      </c>
      <c r="H10" s="13">
        <f t="shared" ref="H10" si="4">SUM(H11:H15)</f>
        <v>279.29999999999995</v>
      </c>
      <c r="I10" s="12">
        <f>SUM(I11:I15)</f>
        <v>44.7</v>
      </c>
      <c r="J10" s="13">
        <f t="shared" ref="J10" si="5">SUM(J11:J15)</f>
        <v>5.3</v>
      </c>
      <c r="K10" s="12">
        <f>SUM(K11:K15)</f>
        <v>0</v>
      </c>
      <c r="L10" s="13">
        <f t="shared" ref="L10" si="6">SUM(L11:L15)</f>
        <v>0</v>
      </c>
    </row>
    <row r="11" spans="1:12">
      <c r="A11" s="15" t="s">
        <v>92</v>
      </c>
      <c r="B11" s="16" t="s">
        <v>5</v>
      </c>
      <c r="C11" s="17">
        <f>+E11+G11+I11+K11</f>
        <v>126.6</v>
      </c>
      <c r="D11" s="18">
        <f>SUM(F11+H11+J11+L11)</f>
        <v>121.8</v>
      </c>
      <c r="E11" s="19">
        <v>12</v>
      </c>
      <c r="F11" s="18">
        <f>11.8-0.1</f>
        <v>11.700000000000001</v>
      </c>
      <c r="G11" s="17">
        <v>114.6</v>
      </c>
      <c r="H11" s="18">
        <f>110.6-0.5</f>
        <v>110.1</v>
      </c>
      <c r="I11" s="17"/>
      <c r="J11" s="18"/>
      <c r="K11" s="17"/>
      <c r="L11" s="18"/>
    </row>
    <row r="12" spans="1:12">
      <c r="A12" s="15" t="s">
        <v>93</v>
      </c>
      <c r="B12" s="16" t="s">
        <v>5</v>
      </c>
      <c r="C12" s="17">
        <f t="shared" ref="C12:C15" si="7">+E12+G12+I12+K12</f>
        <v>175.8</v>
      </c>
      <c r="D12" s="18">
        <f t="shared" ref="D12:D15" si="8">SUM(F12+H12+J12+L12)</f>
        <v>169.2</v>
      </c>
      <c r="E12" s="19"/>
      <c r="F12" s="18"/>
      <c r="G12" s="17">
        <v>175.8</v>
      </c>
      <c r="H12" s="18">
        <f>169.7-0.5</f>
        <v>169.2</v>
      </c>
      <c r="I12" s="17"/>
      <c r="J12" s="18"/>
      <c r="K12" s="17"/>
      <c r="L12" s="18"/>
    </row>
    <row r="13" spans="1:12">
      <c r="A13" s="15" t="s">
        <v>91</v>
      </c>
      <c r="B13" s="16" t="s">
        <v>5</v>
      </c>
      <c r="C13" s="17">
        <f t="shared" si="7"/>
        <v>225.5</v>
      </c>
      <c r="D13" s="18">
        <f t="shared" si="8"/>
        <v>140.70000000000002</v>
      </c>
      <c r="E13" s="19">
        <v>180.8</v>
      </c>
      <c r="F13" s="18">
        <f>135.9-0.5</f>
        <v>135.4</v>
      </c>
      <c r="G13" s="17"/>
      <c r="H13" s="18"/>
      <c r="I13" s="17">
        <v>44.7</v>
      </c>
      <c r="J13" s="18">
        <v>5.3</v>
      </c>
      <c r="K13" s="17"/>
      <c r="L13" s="18"/>
    </row>
    <row r="14" spans="1:12" hidden="1">
      <c r="A14" s="15" t="s">
        <v>45</v>
      </c>
      <c r="B14" s="16" t="s">
        <v>5</v>
      </c>
      <c r="C14" s="17">
        <f t="shared" si="7"/>
        <v>0</v>
      </c>
      <c r="D14" s="18">
        <f t="shared" si="8"/>
        <v>0</v>
      </c>
      <c r="E14" s="19"/>
      <c r="F14" s="18"/>
      <c r="G14" s="17"/>
      <c r="H14" s="18"/>
      <c r="I14" s="17"/>
      <c r="J14" s="18"/>
      <c r="K14" s="17"/>
      <c r="L14" s="18"/>
    </row>
    <row r="15" spans="1:12">
      <c r="A15" s="15" t="s">
        <v>159</v>
      </c>
      <c r="B15" s="16" t="s">
        <v>5</v>
      </c>
      <c r="C15" s="17">
        <f t="shared" si="7"/>
        <v>2.7</v>
      </c>
      <c r="D15" s="18">
        <f t="shared" si="8"/>
        <v>0</v>
      </c>
      <c r="E15" s="19"/>
      <c r="F15" s="18"/>
      <c r="G15" s="17">
        <v>2.7</v>
      </c>
      <c r="H15" s="18"/>
      <c r="I15" s="17"/>
      <c r="J15" s="18"/>
      <c r="K15" s="17"/>
      <c r="L15" s="18"/>
    </row>
    <row r="16" spans="1:12" ht="15" customHeight="1">
      <c r="A16" s="10" t="s">
        <v>151</v>
      </c>
      <c r="B16" s="16"/>
      <c r="C16" s="12">
        <f>SUM(C17:C20)</f>
        <v>809.40000000000009</v>
      </c>
      <c r="D16" s="13">
        <f t="shared" ref="D16" si="9">SUM(D17:D20)</f>
        <v>691.8</v>
      </c>
      <c r="E16" s="8">
        <f>SUM(E17:E20)</f>
        <v>1</v>
      </c>
      <c r="F16" s="13">
        <f t="shared" ref="F16" si="10">SUM(F17:F20)</f>
        <v>0</v>
      </c>
      <c r="G16" s="8">
        <f>SUM(G17:G20)</f>
        <v>796.6</v>
      </c>
      <c r="H16" s="13">
        <f t="shared" ref="H16" si="11">SUM(H17:H20)</f>
        <v>691.8</v>
      </c>
      <c r="I16" s="8">
        <f>SUM(I17:I20)</f>
        <v>11.8</v>
      </c>
      <c r="J16" s="13">
        <f t="shared" ref="J16" si="12">SUM(J17:J20)</f>
        <v>0</v>
      </c>
      <c r="K16" s="8">
        <f>SUM(K17:K20)</f>
        <v>0</v>
      </c>
      <c r="L16" s="13">
        <f t="shared" ref="L16" si="13">SUM(L17:L20)</f>
        <v>0</v>
      </c>
    </row>
    <row r="17" spans="1:12">
      <c r="A17" s="15" t="s">
        <v>92</v>
      </c>
      <c r="B17" s="16" t="s">
        <v>5</v>
      </c>
      <c r="C17" s="17">
        <f>+E17+G17+I17+K17</f>
        <v>17.5</v>
      </c>
      <c r="D17" s="18">
        <f>SUM(F17+H17+J17+L17)</f>
        <v>17.3</v>
      </c>
      <c r="E17" s="19"/>
      <c r="F17" s="18"/>
      <c r="G17" s="17">
        <v>17.5</v>
      </c>
      <c r="H17" s="18">
        <v>17.3</v>
      </c>
      <c r="I17" s="17"/>
      <c r="J17" s="18"/>
      <c r="K17" s="17"/>
      <c r="L17" s="18"/>
    </row>
    <row r="18" spans="1:12">
      <c r="A18" s="15" t="s">
        <v>93</v>
      </c>
      <c r="B18" s="16" t="s">
        <v>5</v>
      </c>
      <c r="C18" s="17">
        <f t="shared" ref="C18:C20" si="14">+E18+G18+I18+K18</f>
        <v>441.2</v>
      </c>
      <c r="D18" s="18">
        <f t="shared" ref="D18:D20" si="15">SUM(F18+H18+J18+L18)</f>
        <v>430.3</v>
      </c>
      <c r="E18" s="19"/>
      <c r="F18" s="18"/>
      <c r="G18" s="17">
        <f>42+399.2</f>
        <v>441.2</v>
      </c>
      <c r="H18" s="18">
        <f>41.4-0.3+391.2-2</f>
        <v>430.3</v>
      </c>
      <c r="I18" s="17"/>
      <c r="J18" s="18"/>
      <c r="K18" s="17"/>
      <c r="L18" s="18"/>
    </row>
    <row r="19" spans="1:12">
      <c r="A19" s="15" t="s">
        <v>44</v>
      </c>
      <c r="B19" s="16" t="s">
        <v>5</v>
      </c>
      <c r="C19" s="17">
        <f t="shared" si="14"/>
        <v>349</v>
      </c>
      <c r="D19" s="18">
        <f t="shared" si="15"/>
        <v>244.2</v>
      </c>
      <c r="E19" s="19">
        <v>1</v>
      </c>
      <c r="F19" s="18"/>
      <c r="G19" s="17">
        <v>336.2</v>
      </c>
      <c r="H19" s="18">
        <f>245.2-1</f>
        <v>244.2</v>
      </c>
      <c r="I19" s="17">
        <v>11.8</v>
      </c>
      <c r="J19" s="18"/>
      <c r="K19" s="17"/>
      <c r="L19" s="18"/>
    </row>
    <row r="20" spans="1:12">
      <c r="A20" s="15" t="s">
        <v>159</v>
      </c>
      <c r="B20" s="16" t="s">
        <v>5</v>
      </c>
      <c r="C20" s="17">
        <f t="shared" si="14"/>
        <v>1.7</v>
      </c>
      <c r="D20" s="18">
        <f t="shared" si="15"/>
        <v>0</v>
      </c>
      <c r="E20" s="19"/>
      <c r="F20" s="18"/>
      <c r="G20" s="17">
        <v>1.7</v>
      </c>
      <c r="H20" s="18"/>
      <c r="I20" s="17"/>
      <c r="J20" s="18"/>
      <c r="K20" s="17"/>
      <c r="L20" s="18"/>
    </row>
    <row r="21" spans="1:12" ht="14.25" customHeight="1">
      <c r="A21" s="10" t="s">
        <v>133</v>
      </c>
      <c r="B21" s="16"/>
      <c r="C21" s="12">
        <f>SUM(C22:C26)</f>
        <v>837</v>
      </c>
      <c r="D21" s="13">
        <f t="shared" ref="D21" si="16">SUM(D22:D26)</f>
        <v>750.1</v>
      </c>
      <c r="E21" s="12">
        <f>SUM(E22:E26)</f>
        <v>204</v>
      </c>
      <c r="F21" s="13">
        <f t="shared" ref="F21" si="17">SUM(F22:F26)</f>
        <v>163</v>
      </c>
      <c r="G21" s="12">
        <f>SUM(G22:G26)</f>
        <v>610</v>
      </c>
      <c r="H21" s="13">
        <f t="shared" ref="H21" si="18">SUM(H22:H26)</f>
        <v>587.1</v>
      </c>
      <c r="I21" s="12">
        <f>SUM(I22:I26)</f>
        <v>23</v>
      </c>
      <c r="J21" s="13">
        <f t="shared" ref="J21" si="19">SUM(J22:J26)</f>
        <v>0</v>
      </c>
      <c r="K21" s="12">
        <f>SUM(K22:K26)</f>
        <v>0</v>
      </c>
      <c r="L21" s="13">
        <f t="shared" ref="L21" si="20">SUM(L22:L26)</f>
        <v>0</v>
      </c>
    </row>
    <row r="22" spans="1:12">
      <c r="A22" s="15" t="s">
        <v>92</v>
      </c>
      <c r="B22" s="16" t="s">
        <v>5</v>
      </c>
      <c r="C22" s="17">
        <f>+E22+G22+I22+K22</f>
        <v>88.8</v>
      </c>
      <c r="D22" s="18">
        <f>SUM(F22+H22+J22)</f>
        <v>85.899999999999991</v>
      </c>
      <c r="E22" s="8"/>
      <c r="F22" s="18"/>
      <c r="G22" s="17">
        <v>88.8</v>
      </c>
      <c r="H22" s="18">
        <f>86.1-0.2</f>
        <v>85.899999999999991</v>
      </c>
      <c r="I22" s="17"/>
      <c r="J22" s="18"/>
      <c r="K22" s="17"/>
      <c r="L22" s="18"/>
    </row>
    <row r="23" spans="1:12">
      <c r="A23" s="15" t="s">
        <v>93</v>
      </c>
      <c r="B23" s="16" t="s">
        <v>5</v>
      </c>
      <c r="C23" s="17">
        <f t="shared" ref="C23:C26" si="21">+E23+G23+I23+K23</f>
        <v>516.20000000000005</v>
      </c>
      <c r="D23" s="18">
        <f>SUM(F23+H23+J23)</f>
        <v>501.2</v>
      </c>
      <c r="E23" s="19"/>
      <c r="F23" s="18"/>
      <c r="G23" s="17">
        <v>516.20000000000005</v>
      </c>
      <c r="H23" s="18">
        <f>502.2-1</f>
        <v>501.2</v>
      </c>
      <c r="I23" s="17"/>
      <c r="J23" s="18"/>
      <c r="K23" s="17"/>
      <c r="L23" s="18"/>
    </row>
    <row r="24" spans="1:12">
      <c r="A24" s="15" t="s">
        <v>91</v>
      </c>
      <c r="B24" s="16" t="s">
        <v>5</v>
      </c>
      <c r="C24" s="17">
        <f t="shared" si="21"/>
        <v>227</v>
      </c>
      <c r="D24" s="18">
        <f>SUM(F24+H24+J24)</f>
        <v>163</v>
      </c>
      <c r="E24" s="19">
        <v>204</v>
      </c>
      <c r="F24" s="18">
        <f>163.4-0.4</f>
        <v>163</v>
      </c>
      <c r="G24" s="17"/>
      <c r="H24" s="18"/>
      <c r="I24" s="17">
        <v>23</v>
      </c>
      <c r="J24" s="18"/>
      <c r="K24" s="17"/>
      <c r="L24" s="18"/>
    </row>
    <row r="25" spans="1:12" hidden="1">
      <c r="A25" s="15" t="s">
        <v>45</v>
      </c>
      <c r="B25" s="16" t="s">
        <v>5</v>
      </c>
      <c r="C25" s="17">
        <f t="shared" si="21"/>
        <v>0</v>
      </c>
      <c r="D25" s="18">
        <f>SUM(F25+H25+J25)</f>
        <v>0</v>
      </c>
      <c r="E25" s="19"/>
      <c r="F25" s="18"/>
      <c r="G25" s="17"/>
      <c r="H25" s="18"/>
      <c r="I25" s="17"/>
      <c r="J25" s="18"/>
      <c r="K25" s="17"/>
      <c r="L25" s="18"/>
    </row>
    <row r="26" spans="1:12">
      <c r="A26" s="15" t="s">
        <v>159</v>
      </c>
      <c r="B26" s="16" t="s">
        <v>5</v>
      </c>
      <c r="C26" s="17">
        <f t="shared" si="21"/>
        <v>5</v>
      </c>
      <c r="D26" s="18">
        <f>SUM(F26+H26+J26)</f>
        <v>0</v>
      </c>
      <c r="E26" s="19"/>
      <c r="F26" s="18"/>
      <c r="G26" s="17">
        <v>5</v>
      </c>
      <c r="H26" s="18"/>
      <c r="I26" s="17"/>
      <c r="J26" s="18"/>
      <c r="K26" s="17"/>
      <c r="L26" s="18"/>
    </row>
    <row r="27" spans="1:12">
      <c r="A27" s="10" t="s">
        <v>134</v>
      </c>
      <c r="B27" s="16"/>
      <c r="C27" s="12">
        <f>SUM(C28:C32)</f>
        <v>4471.5</v>
      </c>
      <c r="D27" s="13">
        <f>SUM(D29:D32)</f>
        <v>2848.5</v>
      </c>
      <c r="E27" s="12">
        <f>SUM(E28:E32)</f>
        <v>1661.4</v>
      </c>
      <c r="F27" s="13">
        <f>+F28+F29+F30+F32</f>
        <v>1374.5</v>
      </c>
      <c r="G27" s="12">
        <f>SUM(G28:G32)</f>
        <v>2504.1999999999998</v>
      </c>
      <c r="H27" s="13">
        <f>+H28+H29+H30+H32</f>
        <v>2393.3999999999996</v>
      </c>
      <c r="I27" s="12">
        <f>SUM(I28:I32)</f>
        <v>305.89999999999998</v>
      </c>
      <c r="J27" s="13">
        <f>+J28+J29+J30+J32</f>
        <v>0</v>
      </c>
      <c r="K27" s="12">
        <f>SUM(K28:K32)</f>
        <v>0</v>
      </c>
      <c r="L27" s="13">
        <f>+L28+L29+L30+L32</f>
        <v>0</v>
      </c>
    </row>
    <row r="28" spans="1:12">
      <c r="A28" s="15" t="s">
        <v>92</v>
      </c>
      <c r="B28" s="16" t="s">
        <v>5</v>
      </c>
      <c r="C28" s="17">
        <f>+E28+G28+I28+K28</f>
        <v>950</v>
      </c>
      <c r="D28" s="18">
        <f>SUM(F28+H28+J28)</f>
        <v>919.4</v>
      </c>
      <c r="E28" s="19">
        <v>269.5</v>
      </c>
      <c r="F28" s="18">
        <f>265.6-1</f>
        <v>264.60000000000002</v>
      </c>
      <c r="G28" s="17">
        <v>680.5</v>
      </c>
      <c r="H28" s="18">
        <f>656.8-2</f>
        <v>654.79999999999995</v>
      </c>
      <c r="I28" s="12"/>
      <c r="J28" s="13"/>
      <c r="K28" s="12"/>
      <c r="L28" s="13"/>
    </row>
    <row r="29" spans="1:12">
      <c r="A29" s="15" t="s">
        <v>93</v>
      </c>
      <c r="B29" s="16" t="s">
        <v>5</v>
      </c>
      <c r="C29" s="17">
        <f t="shared" ref="C29:C32" si="22">+E29+G29+I29+K29</f>
        <v>1800</v>
      </c>
      <c r="D29" s="18">
        <f t="shared" ref="D29:D32" si="23">SUM(F29+H29+J29)</f>
        <v>1738.6</v>
      </c>
      <c r="E29" s="19"/>
      <c r="F29" s="18"/>
      <c r="G29" s="17">
        <v>1800</v>
      </c>
      <c r="H29" s="18">
        <f>1743.6-5</f>
        <v>1738.6</v>
      </c>
      <c r="I29" s="17"/>
      <c r="J29" s="18"/>
      <c r="K29" s="17"/>
      <c r="L29" s="18"/>
    </row>
    <row r="30" spans="1:12">
      <c r="A30" s="15" t="s">
        <v>91</v>
      </c>
      <c r="B30" s="16" t="s">
        <v>5</v>
      </c>
      <c r="C30" s="17">
        <f t="shared" si="22"/>
        <v>1697.8000000000002</v>
      </c>
      <c r="D30" s="18">
        <f t="shared" si="23"/>
        <v>1109.9000000000001</v>
      </c>
      <c r="E30" s="19">
        <v>1391.9</v>
      </c>
      <c r="F30" s="18">
        <f>1111.9-2</f>
        <v>1109.9000000000001</v>
      </c>
      <c r="G30" s="17"/>
      <c r="H30" s="18"/>
      <c r="I30" s="17">
        <v>305.89999999999998</v>
      </c>
      <c r="J30" s="18"/>
      <c r="K30" s="17"/>
      <c r="L30" s="18"/>
    </row>
    <row r="31" spans="1:12" hidden="1">
      <c r="A31" s="15" t="s">
        <v>45</v>
      </c>
      <c r="B31" s="16" t="s">
        <v>5</v>
      </c>
      <c r="C31" s="17">
        <f t="shared" si="22"/>
        <v>0</v>
      </c>
      <c r="D31" s="18">
        <f t="shared" si="23"/>
        <v>0</v>
      </c>
      <c r="E31" s="19"/>
      <c r="F31" s="18"/>
      <c r="G31" s="17"/>
      <c r="H31" s="18"/>
      <c r="I31" s="17"/>
      <c r="J31" s="18"/>
      <c r="K31" s="17"/>
      <c r="L31" s="18"/>
    </row>
    <row r="32" spans="1:12">
      <c r="A32" s="15" t="s">
        <v>159</v>
      </c>
      <c r="B32" s="16" t="s">
        <v>5</v>
      </c>
      <c r="C32" s="17">
        <f t="shared" si="22"/>
        <v>23.7</v>
      </c>
      <c r="D32" s="18">
        <f t="shared" si="23"/>
        <v>0</v>
      </c>
      <c r="E32" s="19"/>
      <c r="F32" s="18"/>
      <c r="G32" s="17">
        <v>23.7</v>
      </c>
      <c r="H32" s="18"/>
      <c r="I32" s="17"/>
      <c r="J32" s="18"/>
      <c r="K32" s="17"/>
      <c r="L32" s="18"/>
    </row>
    <row r="33" spans="1:12" ht="24.75" customHeight="1">
      <c r="A33" s="10" t="s">
        <v>135</v>
      </c>
      <c r="B33" s="16"/>
      <c r="C33" s="12">
        <f>SUM(C34:C35)</f>
        <v>430.29999999999995</v>
      </c>
      <c r="D33" s="13">
        <f>SUM(D34:D36)</f>
        <v>403.20000000000005</v>
      </c>
      <c r="E33" s="12">
        <f>SUM(E34:E35)</f>
        <v>377.4</v>
      </c>
      <c r="F33" s="13">
        <f>SUM(F34:F36)</f>
        <v>368</v>
      </c>
      <c r="G33" s="12">
        <f>SUM(G34:G35)</f>
        <v>35.700000000000003</v>
      </c>
      <c r="H33" s="13">
        <f>SUM(H34:H36)</f>
        <v>35.200000000000003</v>
      </c>
      <c r="I33" s="12">
        <f>SUM(I34:I35)</f>
        <v>17.2</v>
      </c>
      <c r="J33" s="13">
        <f>SUM(J34:J36)</f>
        <v>0</v>
      </c>
      <c r="K33" s="12">
        <f>SUM(K34:K35)</f>
        <v>0</v>
      </c>
      <c r="L33" s="13">
        <f>SUM(L34:L36)</f>
        <v>0</v>
      </c>
    </row>
    <row r="34" spans="1:12">
      <c r="A34" s="15" t="s">
        <v>92</v>
      </c>
      <c r="B34" s="16" t="s">
        <v>5</v>
      </c>
      <c r="C34" s="17">
        <f>+E34+G34+I34+K34</f>
        <v>361.2</v>
      </c>
      <c r="D34" s="18">
        <f>SUM(F34+H34+J34)</f>
        <v>354.8</v>
      </c>
      <c r="E34" s="19">
        <v>325.5</v>
      </c>
      <c r="F34" s="18">
        <f>320.6-1</f>
        <v>319.60000000000002</v>
      </c>
      <c r="G34" s="17">
        <f>12.2+23.5</f>
        <v>35.700000000000003</v>
      </c>
      <c r="H34" s="18">
        <f>12+23.2</f>
        <v>35.200000000000003</v>
      </c>
      <c r="I34" s="17"/>
      <c r="J34" s="18"/>
      <c r="K34" s="17"/>
      <c r="L34" s="18"/>
    </row>
    <row r="35" spans="1:12">
      <c r="A35" s="15" t="s">
        <v>91</v>
      </c>
      <c r="B35" s="16" t="s">
        <v>5</v>
      </c>
      <c r="C35" s="17">
        <f>+E35+G35+I35+K35</f>
        <v>69.099999999999994</v>
      </c>
      <c r="D35" s="18">
        <f>SUM(F35+H35+J35)</f>
        <v>48.400000000000006</v>
      </c>
      <c r="E35" s="19">
        <v>51.9</v>
      </c>
      <c r="F35" s="18">
        <f>48.7-0.3</f>
        <v>48.400000000000006</v>
      </c>
      <c r="G35" s="17"/>
      <c r="H35" s="18"/>
      <c r="I35" s="17">
        <v>17.2</v>
      </c>
      <c r="J35" s="18"/>
      <c r="K35" s="17"/>
      <c r="L35" s="18"/>
    </row>
    <row r="36" spans="1:12" hidden="1">
      <c r="A36" s="15" t="s">
        <v>89</v>
      </c>
      <c r="B36" s="16" t="s">
        <v>5</v>
      </c>
      <c r="C36" s="17" t="e">
        <f>SUM(#REF!+#REF!)</f>
        <v>#REF!</v>
      </c>
      <c r="D36" s="18">
        <f>SUM(F36+H36+J36)</f>
        <v>0</v>
      </c>
      <c r="E36" s="19" t="e">
        <f>SUM(#REF!+#REF!)</f>
        <v>#REF!</v>
      </c>
      <c r="F36" s="18"/>
      <c r="G36" s="17" t="e">
        <f>SUM(#REF!+#REF!)</f>
        <v>#REF!</v>
      </c>
      <c r="H36" s="18"/>
      <c r="I36" s="17" t="e">
        <f>SUM(#REF!+#REF!)</f>
        <v>#REF!</v>
      </c>
      <c r="J36" s="18"/>
      <c r="K36" s="17" t="e">
        <f>SUM(#REF!+#REF!)</f>
        <v>#REF!</v>
      </c>
      <c r="L36" s="18"/>
    </row>
    <row r="37" spans="1:12" ht="15" customHeight="1">
      <c r="A37" s="10" t="s">
        <v>136</v>
      </c>
      <c r="B37" s="16"/>
      <c r="C37" s="12">
        <f>SUM(C38:C39)</f>
        <v>371.9</v>
      </c>
      <c r="D37" s="13">
        <f>SUM(D38:D40)</f>
        <v>288.89999999999998</v>
      </c>
      <c r="E37" s="12">
        <f>SUM(E38:E39)</f>
        <v>266.39999999999998</v>
      </c>
      <c r="F37" s="13">
        <f>SUM(F38:F40)</f>
        <v>217.39999999999998</v>
      </c>
      <c r="G37" s="12">
        <f>SUM(G38:G39)</f>
        <v>49.3</v>
      </c>
      <c r="H37" s="13">
        <f>SUM(H38:H40)</f>
        <v>48.6</v>
      </c>
      <c r="I37" s="12">
        <f>SUM(I38:I39)</f>
        <v>56.2</v>
      </c>
      <c r="J37" s="13">
        <f>SUM(J38:J40)</f>
        <v>22.9</v>
      </c>
      <c r="K37" s="12">
        <f>SUM(K38:K39)</f>
        <v>0</v>
      </c>
      <c r="L37" s="13">
        <f>SUM(L38:L40)</f>
        <v>0</v>
      </c>
    </row>
    <row r="38" spans="1:12">
      <c r="A38" s="15" t="s">
        <v>92</v>
      </c>
      <c r="B38" s="16" t="s">
        <v>5</v>
      </c>
      <c r="C38" s="17">
        <f>+E38+G38+I38+K38</f>
        <v>168.89999999999998</v>
      </c>
      <c r="D38" s="18">
        <f>SUM(F38+H38+J38)</f>
        <v>165</v>
      </c>
      <c r="E38" s="19">
        <v>119.6</v>
      </c>
      <c r="F38" s="18">
        <f>117.1-0.7</f>
        <v>116.39999999999999</v>
      </c>
      <c r="G38" s="17">
        <f>16.8+32.5</f>
        <v>49.3</v>
      </c>
      <c r="H38" s="18">
        <f>16.6+32</f>
        <v>48.6</v>
      </c>
      <c r="I38" s="17"/>
      <c r="J38" s="18"/>
      <c r="K38" s="17"/>
      <c r="L38" s="18"/>
    </row>
    <row r="39" spans="1:12">
      <c r="A39" s="15" t="s">
        <v>91</v>
      </c>
      <c r="B39" s="16" t="s">
        <v>5</v>
      </c>
      <c r="C39" s="17">
        <f>+E39+G39+I39+K39</f>
        <v>203</v>
      </c>
      <c r="D39" s="18">
        <f>SUM(F39+H39+J39)</f>
        <v>123.9</v>
      </c>
      <c r="E39" s="19">
        <v>146.80000000000001</v>
      </c>
      <c r="F39" s="18">
        <f>101.7-0.7</f>
        <v>101</v>
      </c>
      <c r="G39" s="17"/>
      <c r="H39" s="18"/>
      <c r="I39" s="17">
        <v>56.2</v>
      </c>
      <c r="J39" s="18">
        <v>22.9</v>
      </c>
      <c r="K39" s="17"/>
      <c r="L39" s="18"/>
    </row>
    <row r="40" spans="1:12" hidden="1">
      <c r="A40" s="15" t="s">
        <v>89</v>
      </c>
      <c r="B40" s="16" t="s">
        <v>5</v>
      </c>
      <c r="C40" s="17" t="e">
        <f>SUM(#REF!+#REF!)</f>
        <v>#REF!</v>
      </c>
      <c r="D40" s="18">
        <f>SUM(F40+H40+J40)</f>
        <v>0</v>
      </c>
      <c r="E40" s="19" t="e">
        <f>SUM(#REF!+#REF!)</f>
        <v>#REF!</v>
      </c>
      <c r="F40" s="18"/>
      <c r="G40" s="17" t="e">
        <f>SUM(#REF!+#REF!)</f>
        <v>#REF!</v>
      </c>
      <c r="H40" s="18"/>
      <c r="I40" s="17" t="e">
        <f>SUM(#REF!+#REF!)</f>
        <v>#REF!</v>
      </c>
      <c r="J40" s="18"/>
      <c r="K40" s="17" t="e">
        <f>SUM(#REF!+#REF!)</f>
        <v>#REF!</v>
      </c>
      <c r="L40" s="18"/>
    </row>
    <row r="41" spans="1:12" ht="24.75" customHeight="1">
      <c r="A41" s="10" t="s">
        <v>137</v>
      </c>
      <c r="B41" s="16"/>
      <c r="C41" s="12">
        <f>+C42</f>
        <v>124.7</v>
      </c>
      <c r="D41" s="13">
        <f>SUM(D42)</f>
        <v>113.9</v>
      </c>
      <c r="E41" s="12">
        <f>+E42</f>
        <v>61.4</v>
      </c>
      <c r="F41" s="13">
        <f>SUM(F42)</f>
        <v>52.3</v>
      </c>
      <c r="G41" s="12">
        <f>+G42</f>
        <v>62.5</v>
      </c>
      <c r="H41" s="13">
        <f>SUM(H42)</f>
        <v>61.6</v>
      </c>
      <c r="I41" s="12">
        <f>+I42</f>
        <v>0.8</v>
      </c>
      <c r="J41" s="13">
        <f>SUM(J42)</f>
        <v>0</v>
      </c>
      <c r="K41" s="12">
        <f>+K42</f>
        <v>0</v>
      </c>
      <c r="L41" s="13">
        <f>SUM(L42)</f>
        <v>0</v>
      </c>
    </row>
    <row r="42" spans="1:12" ht="14.25" customHeight="1">
      <c r="A42" s="21" t="s">
        <v>31</v>
      </c>
      <c r="B42" s="16" t="s">
        <v>5</v>
      </c>
      <c r="C42" s="17">
        <f>+E42+G42+I42+K42</f>
        <v>124.7</v>
      </c>
      <c r="D42" s="18">
        <f>SUM(F42+H42+J42)</f>
        <v>113.9</v>
      </c>
      <c r="E42" s="19">
        <v>61.4</v>
      </c>
      <c r="F42" s="18">
        <f>52.5-0.2</f>
        <v>52.3</v>
      </c>
      <c r="G42" s="17">
        <v>62.5</v>
      </c>
      <c r="H42" s="18">
        <v>61.6</v>
      </c>
      <c r="I42" s="17">
        <v>0.8</v>
      </c>
      <c r="J42" s="18"/>
      <c r="K42" s="17"/>
      <c r="L42" s="18"/>
    </row>
    <row r="43" spans="1:12" ht="27.75" customHeight="1">
      <c r="A43" s="10" t="s">
        <v>138</v>
      </c>
      <c r="B43" s="16"/>
      <c r="C43" s="12">
        <f>+C44</f>
        <v>325.40000000000003</v>
      </c>
      <c r="D43" s="13">
        <f>SUM(D44:D44)</f>
        <v>257.3</v>
      </c>
      <c r="E43" s="12">
        <f>+E44</f>
        <v>299.60000000000002</v>
      </c>
      <c r="F43" s="13">
        <f>SUM(F44:F44)</f>
        <v>255.5</v>
      </c>
      <c r="G43" s="12">
        <f>+G44</f>
        <v>21.7</v>
      </c>
      <c r="H43" s="13">
        <f>SUM(H44:H44)</f>
        <v>1.8</v>
      </c>
      <c r="I43" s="12">
        <f>+I44</f>
        <v>4.0999999999999996</v>
      </c>
      <c r="J43" s="13">
        <f>SUM(J44:J44)</f>
        <v>0</v>
      </c>
      <c r="K43" s="12">
        <f>+K44</f>
        <v>0</v>
      </c>
      <c r="L43" s="13">
        <f>SUM(L44:L44)</f>
        <v>0</v>
      </c>
    </row>
    <row r="44" spans="1:12" ht="15.75" customHeight="1">
      <c r="A44" s="21" t="s">
        <v>143</v>
      </c>
      <c r="B44" s="16" t="s">
        <v>13</v>
      </c>
      <c r="C44" s="17">
        <f>+E44+G44+I44+K44</f>
        <v>325.40000000000003</v>
      </c>
      <c r="D44" s="18">
        <f>SUM(F44+H44+J44)</f>
        <v>257.3</v>
      </c>
      <c r="E44" s="19">
        <v>299.60000000000002</v>
      </c>
      <c r="F44" s="18">
        <f>256.5-1</f>
        <v>255.5</v>
      </c>
      <c r="G44" s="17">
        <f>19.9+1.8</f>
        <v>21.7</v>
      </c>
      <c r="H44" s="18">
        <v>1.8</v>
      </c>
      <c r="I44" s="17">
        <v>4.0999999999999996</v>
      </c>
      <c r="J44" s="18"/>
      <c r="K44" s="17"/>
      <c r="L44" s="18"/>
    </row>
    <row r="45" spans="1:12" ht="25.5">
      <c r="A45" s="10" t="s">
        <v>139</v>
      </c>
      <c r="B45" s="16"/>
      <c r="C45" s="12">
        <f>+C46</f>
        <v>468.2</v>
      </c>
      <c r="D45" s="13">
        <f>SUM(D46:D46)</f>
        <v>339.7</v>
      </c>
      <c r="E45" s="12">
        <f>+E46</f>
        <v>449.1</v>
      </c>
      <c r="F45" s="13">
        <f>SUM(F46:F46)</f>
        <v>336.4</v>
      </c>
      <c r="G45" s="12">
        <f>+G46</f>
        <v>3.4</v>
      </c>
      <c r="H45" s="13">
        <f>SUM(H46:H46)</f>
        <v>3.3</v>
      </c>
      <c r="I45" s="12">
        <f>+I46</f>
        <v>15.7</v>
      </c>
      <c r="J45" s="13">
        <f>SUM(J46:J46)</f>
        <v>0</v>
      </c>
      <c r="K45" s="12">
        <f>+K46</f>
        <v>0</v>
      </c>
      <c r="L45" s="13">
        <f>SUM(L46:L46)</f>
        <v>0</v>
      </c>
    </row>
    <row r="46" spans="1:12" ht="12.75" customHeight="1">
      <c r="A46" s="15" t="s">
        <v>94</v>
      </c>
      <c r="B46" s="16" t="s">
        <v>13</v>
      </c>
      <c r="C46" s="17">
        <f>+E46+G46+I46+K46</f>
        <v>468.2</v>
      </c>
      <c r="D46" s="18">
        <f>SUM(F46+H46+J46)</f>
        <v>339.7</v>
      </c>
      <c r="E46" s="19">
        <v>449.1</v>
      </c>
      <c r="F46" s="20">
        <f>337.4-1</f>
        <v>336.4</v>
      </c>
      <c r="G46" s="17">
        <v>3.4</v>
      </c>
      <c r="H46" s="18">
        <v>3.3</v>
      </c>
      <c r="I46" s="17">
        <v>15.7</v>
      </c>
      <c r="J46" s="18"/>
      <c r="K46" s="17"/>
      <c r="L46" s="18"/>
    </row>
    <row r="47" spans="1:12" s="9" customFormat="1">
      <c r="A47" s="22" t="s">
        <v>39</v>
      </c>
      <c r="B47" s="23"/>
      <c r="C47" s="12">
        <f>+C48+C50</f>
        <v>350.1</v>
      </c>
      <c r="D47" s="12">
        <f t="shared" ref="D47:L47" si="24">+D48+D50</f>
        <v>330</v>
      </c>
      <c r="E47" s="12">
        <f t="shared" si="24"/>
        <v>56</v>
      </c>
      <c r="F47" s="12">
        <f t="shared" si="24"/>
        <v>52</v>
      </c>
      <c r="G47" s="12">
        <f t="shared" si="24"/>
        <v>294.10000000000002</v>
      </c>
      <c r="H47" s="12">
        <f t="shared" si="24"/>
        <v>278</v>
      </c>
      <c r="I47" s="12">
        <f t="shared" si="24"/>
        <v>0</v>
      </c>
      <c r="J47" s="12">
        <f t="shared" si="24"/>
        <v>0</v>
      </c>
      <c r="K47" s="12">
        <f t="shared" si="24"/>
        <v>0</v>
      </c>
      <c r="L47" s="12">
        <f t="shared" si="24"/>
        <v>0</v>
      </c>
    </row>
    <row r="48" spans="1:12" s="14" customFormat="1" ht="25.5">
      <c r="A48" s="10" t="s">
        <v>140</v>
      </c>
      <c r="B48" s="11"/>
      <c r="C48" s="12">
        <f>+C49</f>
        <v>294.10000000000002</v>
      </c>
      <c r="D48" s="13">
        <f>SUM(D49)</f>
        <v>278</v>
      </c>
      <c r="E48" s="12">
        <f>+E49</f>
        <v>0</v>
      </c>
      <c r="F48" s="13">
        <f>SUM(F49)</f>
        <v>0</v>
      </c>
      <c r="G48" s="12">
        <f>+G49</f>
        <v>294.10000000000002</v>
      </c>
      <c r="H48" s="13">
        <f>SUM(H49)</f>
        <v>278</v>
      </c>
      <c r="I48" s="12">
        <f>+I49</f>
        <v>0</v>
      </c>
      <c r="J48" s="13">
        <f>SUM(J49)</f>
        <v>0</v>
      </c>
      <c r="K48" s="12">
        <f>+K49</f>
        <v>0</v>
      </c>
      <c r="L48" s="13">
        <f>SUM(L49)</f>
        <v>0</v>
      </c>
    </row>
    <row r="49" spans="1:12">
      <c r="A49" s="24" t="s">
        <v>53</v>
      </c>
      <c r="B49" s="16" t="s">
        <v>1</v>
      </c>
      <c r="C49" s="17">
        <f>+E49+G49+I49+K49</f>
        <v>294.10000000000002</v>
      </c>
      <c r="D49" s="18">
        <f>SUM(F49+H49+J49)</f>
        <v>278</v>
      </c>
      <c r="E49" s="19"/>
      <c r="F49" s="18"/>
      <c r="G49" s="17">
        <v>294.10000000000002</v>
      </c>
      <c r="H49" s="18">
        <v>278</v>
      </c>
      <c r="I49" s="17"/>
      <c r="J49" s="18"/>
      <c r="K49" s="17"/>
      <c r="L49" s="18"/>
    </row>
    <row r="50" spans="1:12" ht="15" customHeight="1">
      <c r="A50" s="10" t="s">
        <v>141</v>
      </c>
      <c r="B50" s="11"/>
      <c r="C50" s="12">
        <f>+C51</f>
        <v>56</v>
      </c>
      <c r="D50" s="13">
        <f>SUM(+D51)</f>
        <v>52</v>
      </c>
      <c r="E50" s="12">
        <f>+E51</f>
        <v>56</v>
      </c>
      <c r="F50" s="13">
        <f>SUM(+F51)</f>
        <v>52</v>
      </c>
      <c r="G50" s="12">
        <f>+G51</f>
        <v>0</v>
      </c>
      <c r="H50" s="13">
        <f>SUM(+H51)</f>
        <v>0</v>
      </c>
      <c r="I50" s="12">
        <f>+I51</f>
        <v>0</v>
      </c>
      <c r="J50" s="13">
        <f>SUM(+J51)</f>
        <v>0</v>
      </c>
      <c r="K50" s="12">
        <f>+K51</f>
        <v>0</v>
      </c>
      <c r="L50" s="13">
        <f>SUM(+L51)</f>
        <v>0</v>
      </c>
    </row>
    <row r="51" spans="1:12" ht="12" customHeight="1">
      <c r="A51" s="25" t="s">
        <v>85</v>
      </c>
      <c r="B51" s="16" t="s">
        <v>0</v>
      </c>
      <c r="C51" s="17">
        <f>+E51+G51+I51+K51</f>
        <v>56</v>
      </c>
      <c r="D51" s="18">
        <f>SUM(F51+H51+J51)</f>
        <v>52</v>
      </c>
      <c r="E51" s="19">
        <v>56</v>
      </c>
      <c r="F51" s="18">
        <v>52</v>
      </c>
      <c r="G51" s="17"/>
      <c r="H51" s="18"/>
      <c r="I51" s="17"/>
      <c r="J51" s="18"/>
      <c r="K51" s="17"/>
      <c r="L51" s="18"/>
    </row>
    <row r="52" spans="1:12" ht="25.5">
      <c r="A52" s="26" t="s">
        <v>50</v>
      </c>
      <c r="B52" s="23"/>
      <c r="C52" s="12">
        <f>+C53+C55+C57+C59+C61</f>
        <v>371.9</v>
      </c>
      <c r="D52" s="12">
        <f t="shared" ref="D52:L52" si="25">+D53+D55+D57+D59+D61</f>
        <v>114.19999999999999</v>
      </c>
      <c r="E52" s="12">
        <f t="shared" si="25"/>
        <v>60.099999999999994</v>
      </c>
      <c r="F52" s="12">
        <f t="shared" si="25"/>
        <v>27.8</v>
      </c>
      <c r="G52" s="12">
        <f t="shared" si="25"/>
        <v>309.7</v>
      </c>
      <c r="H52" s="12">
        <f t="shared" si="25"/>
        <v>86.399999999999991</v>
      </c>
      <c r="I52" s="12">
        <f t="shared" si="25"/>
        <v>2.1</v>
      </c>
      <c r="J52" s="12">
        <f t="shared" si="25"/>
        <v>0</v>
      </c>
      <c r="K52" s="12">
        <f t="shared" si="25"/>
        <v>0</v>
      </c>
      <c r="L52" s="12">
        <f t="shared" si="25"/>
        <v>0</v>
      </c>
    </row>
    <row r="53" spans="1:12" ht="27" customHeight="1">
      <c r="A53" s="10" t="s">
        <v>152</v>
      </c>
      <c r="B53" s="16"/>
      <c r="C53" s="12">
        <f>+C54</f>
        <v>25</v>
      </c>
      <c r="D53" s="13">
        <f>SUM(D54)</f>
        <v>0</v>
      </c>
      <c r="E53" s="12">
        <f>+E54</f>
        <v>0</v>
      </c>
      <c r="F53" s="13">
        <f>SUM(F54)</f>
        <v>0</v>
      </c>
      <c r="G53" s="12">
        <f>+G54</f>
        <v>25</v>
      </c>
      <c r="H53" s="13">
        <f>SUM(H54)</f>
        <v>0</v>
      </c>
      <c r="I53" s="12">
        <f>+I54</f>
        <v>0</v>
      </c>
      <c r="J53" s="13">
        <f>SUM(J54)</f>
        <v>0</v>
      </c>
      <c r="K53" s="12">
        <f>+K54</f>
        <v>0</v>
      </c>
      <c r="L53" s="13">
        <f>SUM(L54)</f>
        <v>0</v>
      </c>
    </row>
    <row r="54" spans="1:12" ht="14.25" customHeight="1">
      <c r="A54" s="25" t="s">
        <v>88</v>
      </c>
      <c r="B54" s="16" t="s">
        <v>17</v>
      </c>
      <c r="C54" s="17">
        <f>+E54+G54+I54+K54</f>
        <v>25</v>
      </c>
      <c r="D54" s="18">
        <f>SUM(F54+H54+J54)</f>
        <v>0</v>
      </c>
      <c r="E54" s="19"/>
      <c r="F54" s="18"/>
      <c r="G54" s="17">
        <v>25</v>
      </c>
      <c r="H54" s="18"/>
      <c r="I54" s="17"/>
      <c r="J54" s="18"/>
      <c r="K54" s="17"/>
      <c r="L54" s="18"/>
    </row>
    <row r="55" spans="1:12" ht="15" customHeight="1">
      <c r="A55" s="10" t="s">
        <v>151</v>
      </c>
      <c r="B55" s="16"/>
      <c r="C55" s="12">
        <f>+C56</f>
        <v>7</v>
      </c>
      <c r="D55" s="13">
        <f>SUM(D56)</f>
        <v>0</v>
      </c>
      <c r="E55" s="12">
        <f>+E56</f>
        <v>0</v>
      </c>
      <c r="F55" s="13">
        <f>SUM(F56)</f>
        <v>0</v>
      </c>
      <c r="G55" s="12">
        <f>+G56</f>
        <v>7</v>
      </c>
      <c r="H55" s="13">
        <f>SUM(H56)</f>
        <v>0</v>
      </c>
      <c r="I55" s="12">
        <f>+I56</f>
        <v>0</v>
      </c>
      <c r="J55" s="13">
        <f>SUM(J56)</f>
        <v>0</v>
      </c>
      <c r="K55" s="12">
        <f>+K56</f>
        <v>0</v>
      </c>
      <c r="L55" s="13">
        <f>SUM(L56)</f>
        <v>0</v>
      </c>
    </row>
    <row r="56" spans="1:12" ht="12" customHeight="1">
      <c r="A56" s="25" t="s">
        <v>88</v>
      </c>
      <c r="B56" s="16" t="s">
        <v>17</v>
      </c>
      <c r="C56" s="17">
        <f>+E56+G56+I56+K56</f>
        <v>7</v>
      </c>
      <c r="D56" s="18">
        <f>SUM(F56+H56+J56)</f>
        <v>0</v>
      </c>
      <c r="E56" s="19"/>
      <c r="F56" s="18"/>
      <c r="G56" s="17">
        <v>7</v>
      </c>
      <c r="H56" s="18"/>
      <c r="I56" s="17"/>
      <c r="J56" s="18"/>
      <c r="K56" s="17"/>
      <c r="L56" s="18"/>
    </row>
    <row r="57" spans="1:12" ht="15" customHeight="1">
      <c r="A57" s="10" t="s">
        <v>133</v>
      </c>
      <c r="B57" s="16"/>
      <c r="C57" s="12">
        <f>+C58</f>
        <v>53.6</v>
      </c>
      <c r="D57" s="13">
        <f>SUM(D58)</f>
        <v>0</v>
      </c>
      <c r="E57" s="12">
        <f>+E58</f>
        <v>14.6</v>
      </c>
      <c r="F57" s="13">
        <f>SUM(F58)</f>
        <v>0</v>
      </c>
      <c r="G57" s="12">
        <f>+G58</f>
        <v>39</v>
      </c>
      <c r="H57" s="13">
        <f>SUM(H58)</f>
        <v>0</v>
      </c>
      <c r="I57" s="12">
        <f>+I58</f>
        <v>0</v>
      </c>
      <c r="J57" s="13">
        <f>SUM(J58)</f>
        <v>0</v>
      </c>
      <c r="K57" s="12">
        <f>+K58</f>
        <v>0</v>
      </c>
      <c r="L57" s="13">
        <f>SUM(L58)</f>
        <v>0</v>
      </c>
    </row>
    <row r="58" spans="1:12" ht="15" customHeight="1">
      <c r="A58" s="25" t="s">
        <v>88</v>
      </c>
      <c r="B58" s="16" t="s">
        <v>17</v>
      </c>
      <c r="C58" s="17">
        <f>+E58+G58+I58+K58</f>
        <v>53.6</v>
      </c>
      <c r="D58" s="18">
        <f>SUM(F58+H58+J58)</f>
        <v>0</v>
      </c>
      <c r="E58" s="19">
        <v>14.6</v>
      </c>
      <c r="F58" s="18"/>
      <c r="G58" s="17">
        <v>39</v>
      </c>
      <c r="H58" s="18"/>
      <c r="I58" s="17"/>
      <c r="J58" s="18"/>
      <c r="K58" s="17"/>
      <c r="L58" s="18"/>
    </row>
    <row r="59" spans="1:12">
      <c r="A59" s="10" t="s">
        <v>134</v>
      </c>
      <c r="B59" s="16"/>
      <c r="C59" s="12">
        <f>+C60</f>
        <v>120.6</v>
      </c>
      <c r="D59" s="13">
        <f>SUM(D60)</f>
        <v>0</v>
      </c>
      <c r="E59" s="12">
        <f>+E60</f>
        <v>12.6</v>
      </c>
      <c r="F59" s="13">
        <f>SUM(F60)</f>
        <v>0</v>
      </c>
      <c r="G59" s="12">
        <f>+G60</f>
        <v>108</v>
      </c>
      <c r="H59" s="13">
        <f>SUM(H60)</f>
        <v>0</v>
      </c>
      <c r="I59" s="12">
        <f>+I60</f>
        <v>0</v>
      </c>
      <c r="J59" s="13">
        <f>SUM(J60)</f>
        <v>0</v>
      </c>
      <c r="K59" s="12">
        <f>+K60</f>
        <v>0</v>
      </c>
      <c r="L59" s="13">
        <f>SUM(L60)</f>
        <v>0</v>
      </c>
    </row>
    <row r="60" spans="1:12" ht="15.75" customHeight="1">
      <c r="A60" s="25" t="s">
        <v>88</v>
      </c>
      <c r="B60" s="16" t="s">
        <v>17</v>
      </c>
      <c r="C60" s="17">
        <f>+E60+G60+I60+K60</f>
        <v>120.6</v>
      </c>
      <c r="D60" s="18">
        <f>SUM(F60+H60+J60)</f>
        <v>0</v>
      </c>
      <c r="E60" s="19">
        <v>12.6</v>
      </c>
      <c r="F60" s="18"/>
      <c r="G60" s="17">
        <v>108</v>
      </c>
      <c r="H60" s="18"/>
      <c r="I60" s="17"/>
      <c r="J60" s="18"/>
      <c r="K60" s="17"/>
      <c r="L60" s="18"/>
    </row>
    <row r="61" spans="1:12" ht="32.25" customHeight="1">
      <c r="A61" s="10" t="s">
        <v>155</v>
      </c>
      <c r="B61" s="16"/>
      <c r="C61" s="12">
        <f t="shared" ref="C61:L61" si="26">SUM(C62:C63)</f>
        <v>165.69999999999996</v>
      </c>
      <c r="D61" s="13">
        <f t="shared" si="26"/>
        <v>114.19999999999999</v>
      </c>
      <c r="E61" s="12">
        <f t="shared" si="26"/>
        <v>32.9</v>
      </c>
      <c r="F61" s="13">
        <f t="shared" si="26"/>
        <v>27.8</v>
      </c>
      <c r="G61" s="12">
        <f t="shared" si="26"/>
        <v>130.69999999999999</v>
      </c>
      <c r="H61" s="13">
        <f t="shared" si="26"/>
        <v>86.399999999999991</v>
      </c>
      <c r="I61" s="12">
        <f t="shared" si="26"/>
        <v>2.1</v>
      </c>
      <c r="J61" s="13">
        <f t="shared" si="26"/>
        <v>0</v>
      </c>
      <c r="K61" s="12">
        <f t="shared" si="26"/>
        <v>0</v>
      </c>
      <c r="L61" s="13">
        <f t="shared" si="26"/>
        <v>0</v>
      </c>
    </row>
    <row r="62" spans="1:12" ht="12" customHeight="1">
      <c r="A62" s="25" t="s">
        <v>166</v>
      </c>
      <c r="B62" s="16" t="s">
        <v>3</v>
      </c>
      <c r="C62" s="17">
        <f>+E62+G62+I62+K62</f>
        <v>142.99999999999997</v>
      </c>
      <c r="D62" s="18">
        <f>SUM(F62+H62+J62)</f>
        <v>114.19999999999999</v>
      </c>
      <c r="E62" s="19">
        <v>32.9</v>
      </c>
      <c r="F62" s="18">
        <f>28.1-0.3</f>
        <v>27.8</v>
      </c>
      <c r="G62" s="19">
        <f>34.9+71.3+1.8</f>
        <v>107.99999999999999</v>
      </c>
      <c r="H62" s="18">
        <f>26.9-0.3+58.3-0.3+1.8</f>
        <v>86.399999999999991</v>
      </c>
      <c r="I62" s="19">
        <v>2.1</v>
      </c>
      <c r="J62" s="18"/>
      <c r="K62" s="19"/>
      <c r="L62" s="18"/>
    </row>
    <row r="63" spans="1:12" ht="28.5" customHeight="1">
      <c r="A63" s="25" t="s">
        <v>169</v>
      </c>
      <c r="B63" s="16" t="s">
        <v>3</v>
      </c>
      <c r="C63" s="17">
        <f>+E63+G63+I63+K63</f>
        <v>22.7</v>
      </c>
      <c r="D63" s="18">
        <f>SUM(F63+H63+J63)</f>
        <v>0</v>
      </c>
      <c r="E63" s="19"/>
      <c r="F63" s="18"/>
      <c r="G63" s="19">
        <v>22.7</v>
      </c>
      <c r="H63" s="18"/>
      <c r="I63" s="19"/>
      <c r="J63" s="18"/>
      <c r="K63" s="19"/>
      <c r="L63" s="18"/>
    </row>
    <row r="64" spans="1:12" ht="25.5">
      <c r="A64" s="10" t="s">
        <v>142</v>
      </c>
      <c r="B64" s="16"/>
      <c r="C64" s="12">
        <f t="shared" ref="C64:L64" si="27">+C65+C78+C90+C106+C115+C144</f>
        <v>8225.7999999999993</v>
      </c>
      <c r="D64" s="13">
        <f t="shared" si="27"/>
        <v>2314.2999999999997</v>
      </c>
      <c r="E64" s="12">
        <f t="shared" si="27"/>
        <v>5342</v>
      </c>
      <c r="F64" s="13">
        <f t="shared" si="27"/>
        <v>1459.4999999999995</v>
      </c>
      <c r="G64" s="12">
        <f t="shared" si="27"/>
        <v>2147.4</v>
      </c>
      <c r="H64" s="13">
        <f t="shared" si="27"/>
        <v>854.80000000000007</v>
      </c>
      <c r="I64" s="12">
        <f t="shared" si="27"/>
        <v>207.39999999999998</v>
      </c>
      <c r="J64" s="13">
        <f t="shared" si="27"/>
        <v>0</v>
      </c>
      <c r="K64" s="12">
        <f t="shared" si="27"/>
        <v>529</v>
      </c>
      <c r="L64" s="13">
        <f t="shared" si="27"/>
        <v>0</v>
      </c>
    </row>
    <row r="65" spans="1:12" s="9" customFormat="1" ht="25.5">
      <c r="A65" s="26" t="s">
        <v>41</v>
      </c>
      <c r="B65" s="23"/>
      <c r="C65" s="12">
        <f>SUM(C66:C77)</f>
        <v>937.30000000000007</v>
      </c>
      <c r="D65" s="12">
        <f t="shared" ref="D65:L65" si="28">SUM(D66:D77)</f>
        <v>658</v>
      </c>
      <c r="E65" s="12">
        <f t="shared" si="28"/>
        <v>111.5</v>
      </c>
      <c r="F65" s="12">
        <f t="shared" si="28"/>
        <v>0</v>
      </c>
      <c r="G65" s="12">
        <f t="shared" si="28"/>
        <v>825.80000000000007</v>
      </c>
      <c r="H65" s="12">
        <f t="shared" si="28"/>
        <v>658</v>
      </c>
      <c r="I65" s="12">
        <f t="shared" si="28"/>
        <v>0</v>
      </c>
      <c r="J65" s="12">
        <f t="shared" si="28"/>
        <v>0</v>
      </c>
      <c r="K65" s="12">
        <f t="shared" si="28"/>
        <v>0</v>
      </c>
      <c r="L65" s="12">
        <f t="shared" si="28"/>
        <v>0</v>
      </c>
    </row>
    <row r="66" spans="1:12">
      <c r="A66" s="25" t="s">
        <v>30</v>
      </c>
      <c r="B66" s="16" t="s">
        <v>5</v>
      </c>
      <c r="C66" s="17">
        <f>+E66+G66+I66+K66</f>
        <v>65</v>
      </c>
      <c r="D66" s="18">
        <f>SUM(F66+H66+J66)</f>
        <v>62.7</v>
      </c>
      <c r="E66" s="19"/>
      <c r="F66" s="18"/>
      <c r="G66" s="17">
        <v>65</v>
      </c>
      <c r="H66" s="18">
        <v>62.7</v>
      </c>
      <c r="I66" s="17"/>
      <c r="J66" s="18"/>
      <c r="K66" s="17"/>
      <c r="L66" s="18"/>
    </row>
    <row r="67" spans="1:12">
      <c r="A67" s="25" t="s">
        <v>43</v>
      </c>
      <c r="B67" s="16" t="s">
        <v>5</v>
      </c>
      <c r="C67" s="17">
        <f t="shared" ref="C67:C130" si="29">+E67+G67+I67+K67</f>
        <v>610.70000000000005</v>
      </c>
      <c r="D67" s="18">
        <f t="shared" ref="D67:D130" si="30">SUM(F67+H67+J67)</f>
        <v>593.4</v>
      </c>
      <c r="E67" s="19"/>
      <c r="F67" s="18"/>
      <c r="G67" s="17">
        <f>191+419.7</f>
        <v>610.70000000000005</v>
      </c>
      <c r="H67" s="18">
        <f>185.4+408</f>
        <v>593.4</v>
      </c>
      <c r="I67" s="17"/>
      <c r="J67" s="18"/>
      <c r="K67" s="17"/>
      <c r="L67" s="18"/>
    </row>
    <row r="68" spans="1:12">
      <c r="A68" s="25" t="s">
        <v>89</v>
      </c>
      <c r="B68" s="16" t="s">
        <v>5</v>
      </c>
      <c r="C68" s="17">
        <f t="shared" si="29"/>
        <v>66.599999999999994</v>
      </c>
      <c r="D68" s="18">
        <f t="shared" si="30"/>
        <v>1.9</v>
      </c>
      <c r="E68" s="19"/>
      <c r="F68" s="18"/>
      <c r="G68" s="17">
        <v>66.599999999999994</v>
      </c>
      <c r="H68" s="18">
        <v>1.9</v>
      </c>
      <c r="I68" s="17"/>
      <c r="J68" s="18"/>
      <c r="K68" s="17"/>
      <c r="L68" s="18"/>
    </row>
    <row r="69" spans="1:12" ht="12.75" customHeight="1">
      <c r="A69" s="25" t="s">
        <v>95</v>
      </c>
      <c r="B69" s="16" t="s">
        <v>5</v>
      </c>
      <c r="C69" s="17">
        <f t="shared" si="29"/>
        <v>5</v>
      </c>
      <c r="D69" s="18">
        <f t="shared" si="30"/>
        <v>0</v>
      </c>
      <c r="E69" s="19">
        <v>5</v>
      </c>
      <c r="F69" s="18"/>
      <c r="G69" s="17"/>
      <c r="H69" s="18"/>
      <c r="I69" s="17"/>
      <c r="J69" s="18"/>
      <c r="K69" s="17"/>
      <c r="L69" s="18"/>
    </row>
    <row r="70" spans="1:12">
      <c r="A70" s="15" t="s">
        <v>159</v>
      </c>
      <c r="B70" s="16" t="s">
        <v>5</v>
      </c>
      <c r="C70" s="17">
        <f t="shared" si="29"/>
        <v>6.5</v>
      </c>
      <c r="D70" s="18">
        <f t="shared" si="30"/>
        <v>0</v>
      </c>
      <c r="E70" s="19"/>
      <c r="F70" s="18"/>
      <c r="G70" s="17">
        <f>2.1+4.4</f>
        <v>6.5</v>
      </c>
      <c r="H70" s="18"/>
      <c r="I70" s="17"/>
      <c r="J70" s="18"/>
      <c r="K70" s="17"/>
      <c r="L70" s="18"/>
    </row>
    <row r="71" spans="1:12">
      <c r="A71" s="25" t="s">
        <v>32</v>
      </c>
      <c r="B71" s="16" t="s">
        <v>5</v>
      </c>
      <c r="C71" s="17">
        <f t="shared" si="29"/>
        <v>55</v>
      </c>
      <c r="D71" s="18">
        <f t="shared" si="30"/>
        <v>0</v>
      </c>
      <c r="E71" s="19">
        <v>55</v>
      </c>
      <c r="F71" s="18"/>
      <c r="G71" s="17"/>
      <c r="H71" s="18"/>
      <c r="I71" s="17"/>
      <c r="J71" s="18"/>
      <c r="K71" s="17"/>
      <c r="L71" s="18"/>
    </row>
    <row r="72" spans="1:12">
      <c r="A72" s="25" t="s">
        <v>45</v>
      </c>
      <c r="B72" s="16" t="s">
        <v>5</v>
      </c>
      <c r="C72" s="17">
        <f t="shared" si="29"/>
        <v>91.5</v>
      </c>
      <c r="D72" s="18">
        <f t="shared" si="30"/>
        <v>0</v>
      </c>
      <c r="E72" s="19">
        <v>14.5</v>
      </c>
      <c r="F72" s="18"/>
      <c r="G72" s="17">
        <v>77</v>
      </c>
      <c r="H72" s="18"/>
      <c r="I72" s="17"/>
      <c r="J72" s="18"/>
      <c r="K72" s="17"/>
      <c r="L72" s="18"/>
    </row>
    <row r="73" spans="1:12">
      <c r="A73" s="25" t="s">
        <v>46</v>
      </c>
      <c r="B73" s="16" t="s">
        <v>5</v>
      </c>
      <c r="C73" s="17">
        <f t="shared" si="29"/>
        <v>5</v>
      </c>
      <c r="D73" s="18">
        <f t="shared" si="30"/>
        <v>0</v>
      </c>
      <c r="E73" s="19">
        <v>5</v>
      </c>
      <c r="F73" s="18"/>
      <c r="G73" s="17"/>
      <c r="H73" s="18"/>
      <c r="I73" s="17"/>
      <c r="J73" s="18"/>
      <c r="K73" s="17"/>
      <c r="L73" s="18"/>
    </row>
    <row r="74" spans="1:12">
      <c r="A74" s="25" t="s">
        <v>108</v>
      </c>
      <c r="B74" s="16" t="s">
        <v>5</v>
      </c>
      <c r="C74" s="17">
        <f t="shared" si="29"/>
        <v>2</v>
      </c>
      <c r="D74" s="18">
        <f t="shared" si="30"/>
        <v>0</v>
      </c>
      <c r="E74" s="19">
        <v>2</v>
      </c>
      <c r="F74" s="18"/>
      <c r="G74" s="17"/>
      <c r="H74" s="18"/>
      <c r="I74" s="17"/>
      <c r="J74" s="18"/>
      <c r="K74" s="17"/>
      <c r="L74" s="18"/>
    </row>
    <row r="75" spans="1:12" ht="13.5" customHeight="1">
      <c r="A75" s="25" t="s">
        <v>68</v>
      </c>
      <c r="B75" s="16" t="s">
        <v>5</v>
      </c>
      <c r="C75" s="17">
        <f t="shared" si="29"/>
        <v>10</v>
      </c>
      <c r="D75" s="18">
        <f t="shared" si="30"/>
        <v>0</v>
      </c>
      <c r="E75" s="19">
        <v>10</v>
      </c>
      <c r="F75" s="18"/>
      <c r="G75" s="17"/>
      <c r="H75" s="18"/>
      <c r="I75" s="17"/>
      <c r="J75" s="18"/>
      <c r="K75" s="17"/>
      <c r="L75" s="18"/>
    </row>
    <row r="76" spans="1:12">
      <c r="A76" s="25" t="s">
        <v>109</v>
      </c>
      <c r="B76" s="16" t="s">
        <v>13</v>
      </c>
      <c r="C76" s="17">
        <f t="shared" si="29"/>
        <v>5</v>
      </c>
      <c r="D76" s="18">
        <f t="shared" si="30"/>
        <v>0</v>
      </c>
      <c r="E76" s="19">
        <v>5</v>
      </c>
      <c r="F76" s="18"/>
      <c r="G76" s="17"/>
      <c r="H76" s="18"/>
      <c r="I76" s="17"/>
      <c r="J76" s="18"/>
      <c r="K76" s="17"/>
      <c r="L76" s="18"/>
    </row>
    <row r="77" spans="1:12" ht="25.5">
      <c r="A77" s="25" t="s">
        <v>110</v>
      </c>
      <c r="B77" s="16" t="s">
        <v>13</v>
      </c>
      <c r="C77" s="17">
        <f t="shared" si="29"/>
        <v>15</v>
      </c>
      <c r="D77" s="18">
        <f t="shared" si="30"/>
        <v>0</v>
      </c>
      <c r="E77" s="19">
        <v>15</v>
      </c>
      <c r="F77" s="18"/>
      <c r="G77" s="17"/>
      <c r="H77" s="18"/>
      <c r="I77" s="17"/>
      <c r="J77" s="18"/>
      <c r="K77" s="17"/>
      <c r="L77" s="18"/>
    </row>
    <row r="78" spans="1:12" s="9" customFormat="1">
      <c r="A78" s="26" t="s">
        <v>42</v>
      </c>
      <c r="B78" s="23"/>
      <c r="C78" s="12">
        <f>SUM(C79:C89)</f>
        <v>1327.8999999999999</v>
      </c>
      <c r="D78" s="12">
        <f t="shared" ref="D78:L78" si="31">SUM(D79:D89)</f>
        <v>4.7</v>
      </c>
      <c r="E78" s="12">
        <f t="shared" si="31"/>
        <v>732.1</v>
      </c>
      <c r="F78" s="12">
        <f t="shared" si="31"/>
        <v>0</v>
      </c>
      <c r="G78" s="12">
        <f t="shared" si="31"/>
        <v>66.8</v>
      </c>
      <c r="H78" s="12">
        <f t="shared" si="31"/>
        <v>4.7</v>
      </c>
      <c r="I78" s="12">
        <f t="shared" si="31"/>
        <v>0</v>
      </c>
      <c r="J78" s="12">
        <f t="shared" si="31"/>
        <v>0</v>
      </c>
      <c r="K78" s="12">
        <f t="shared" si="31"/>
        <v>529</v>
      </c>
      <c r="L78" s="12">
        <f t="shared" si="31"/>
        <v>0</v>
      </c>
    </row>
    <row r="79" spans="1:12" ht="12" customHeight="1">
      <c r="A79" s="27" t="s">
        <v>83</v>
      </c>
      <c r="B79" s="28" t="s">
        <v>2</v>
      </c>
      <c r="C79" s="17">
        <f t="shared" si="29"/>
        <v>10</v>
      </c>
      <c r="D79" s="18">
        <f t="shared" si="30"/>
        <v>0</v>
      </c>
      <c r="E79" s="19">
        <v>10</v>
      </c>
      <c r="F79" s="18"/>
      <c r="G79" s="17"/>
      <c r="H79" s="18"/>
      <c r="I79" s="17"/>
      <c r="J79" s="18"/>
      <c r="K79" s="17"/>
      <c r="L79" s="18"/>
    </row>
    <row r="80" spans="1:12" ht="15" customHeight="1">
      <c r="A80" s="27" t="s">
        <v>49</v>
      </c>
      <c r="B80" s="28" t="s">
        <v>2</v>
      </c>
      <c r="C80" s="17">
        <f t="shared" si="29"/>
        <v>62</v>
      </c>
      <c r="D80" s="18">
        <f t="shared" si="30"/>
        <v>0</v>
      </c>
      <c r="E80" s="19"/>
      <c r="F80" s="18"/>
      <c r="G80" s="17">
        <v>62</v>
      </c>
      <c r="H80" s="18"/>
      <c r="I80" s="17"/>
      <c r="J80" s="18"/>
      <c r="K80" s="17"/>
      <c r="L80" s="18"/>
    </row>
    <row r="81" spans="1:12" ht="25.5" customHeight="1">
      <c r="A81" s="27" t="s">
        <v>84</v>
      </c>
      <c r="B81" s="28" t="s">
        <v>2</v>
      </c>
      <c r="C81" s="17">
        <f t="shared" si="29"/>
        <v>20</v>
      </c>
      <c r="D81" s="18">
        <f t="shared" si="30"/>
        <v>0</v>
      </c>
      <c r="E81" s="19">
        <v>20</v>
      </c>
      <c r="F81" s="18"/>
      <c r="G81" s="17"/>
      <c r="H81" s="18"/>
      <c r="I81" s="17"/>
      <c r="J81" s="18"/>
      <c r="K81" s="17"/>
      <c r="L81" s="18"/>
    </row>
    <row r="82" spans="1:12" ht="21.75" hidden="1" customHeight="1">
      <c r="A82" s="27" t="s">
        <v>100</v>
      </c>
      <c r="B82" s="28" t="s">
        <v>2</v>
      </c>
      <c r="C82" s="17">
        <f t="shared" si="29"/>
        <v>0</v>
      </c>
      <c r="D82" s="18">
        <f t="shared" si="30"/>
        <v>0</v>
      </c>
      <c r="E82" s="19"/>
      <c r="F82" s="18"/>
      <c r="G82" s="17"/>
      <c r="H82" s="18"/>
      <c r="I82" s="17"/>
      <c r="J82" s="18"/>
      <c r="K82" s="17"/>
      <c r="L82" s="18"/>
    </row>
    <row r="83" spans="1:12" s="29" customFormat="1" ht="10.5" hidden="1" customHeight="1">
      <c r="A83" s="27" t="s">
        <v>86</v>
      </c>
      <c r="B83" s="16" t="s">
        <v>2</v>
      </c>
      <c r="C83" s="17">
        <f t="shared" si="29"/>
        <v>0</v>
      </c>
      <c r="D83" s="18">
        <f t="shared" si="30"/>
        <v>0</v>
      </c>
      <c r="E83" s="19"/>
      <c r="F83" s="18"/>
      <c r="G83" s="17"/>
      <c r="H83" s="18"/>
      <c r="I83" s="17"/>
      <c r="J83" s="18"/>
      <c r="K83" s="17"/>
      <c r="L83" s="18"/>
    </row>
    <row r="84" spans="1:12" ht="14.25" customHeight="1">
      <c r="A84" s="27" t="s">
        <v>36</v>
      </c>
      <c r="B84" s="28" t="s">
        <v>2</v>
      </c>
      <c r="C84" s="17">
        <f t="shared" si="29"/>
        <v>34.799999999999997</v>
      </c>
      <c r="D84" s="18">
        <f t="shared" si="30"/>
        <v>4.7</v>
      </c>
      <c r="E84" s="19">
        <v>30</v>
      </c>
      <c r="F84" s="18"/>
      <c r="G84" s="17">
        <v>4.8</v>
      </c>
      <c r="H84" s="18">
        <v>4.7</v>
      </c>
      <c r="I84" s="17"/>
      <c r="J84" s="18"/>
      <c r="K84" s="17"/>
      <c r="L84" s="18"/>
    </row>
    <row r="85" spans="1:12" ht="12.75" hidden="1" customHeight="1">
      <c r="A85" s="27" t="s">
        <v>35</v>
      </c>
      <c r="B85" s="28" t="s">
        <v>2</v>
      </c>
      <c r="C85" s="17">
        <f t="shared" si="29"/>
        <v>0</v>
      </c>
      <c r="D85" s="18">
        <f t="shared" si="30"/>
        <v>0</v>
      </c>
      <c r="E85" s="19"/>
      <c r="F85" s="18"/>
      <c r="G85" s="17"/>
      <c r="H85" s="18"/>
      <c r="I85" s="17"/>
      <c r="J85" s="18"/>
      <c r="K85" s="17"/>
      <c r="L85" s="18"/>
    </row>
    <row r="86" spans="1:12" ht="24" customHeight="1">
      <c r="A86" s="27" t="s">
        <v>153</v>
      </c>
      <c r="B86" s="28" t="s">
        <v>2</v>
      </c>
      <c r="C86" s="17">
        <f t="shared" si="29"/>
        <v>1077.0999999999999</v>
      </c>
      <c r="D86" s="18">
        <f t="shared" si="30"/>
        <v>0</v>
      </c>
      <c r="E86" s="19">
        <v>548.1</v>
      </c>
      <c r="F86" s="20"/>
      <c r="G86" s="17"/>
      <c r="H86" s="18"/>
      <c r="I86" s="17"/>
      <c r="J86" s="18"/>
      <c r="K86" s="17">
        <v>529</v>
      </c>
      <c r="L86" s="18"/>
    </row>
    <row r="87" spans="1:12" ht="13.5" customHeight="1">
      <c r="A87" s="27" t="s">
        <v>80</v>
      </c>
      <c r="B87" s="16" t="s">
        <v>2</v>
      </c>
      <c r="C87" s="17">
        <f t="shared" si="29"/>
        <v>5</v>
      </c>
      <c r="D87" s="18">
        <f t="shared" si="30"/>
        <v>0</v>
      </c>
      <c r="E87" s="19">
        <v>5</v>
      </c>
      <c r="F87" s="18"/>
      <c r="G87" s="17"/>
      <c r="H87" s="18"/>
      <c r="I87" s="17"/>
      <c r="J87" s="18"/>
      <c r="K87" s="17"/>
      <c r="L87" s="18"/>
    </row>
    <row r="88" spans="1:12" ht="14.25" customHeight="1">
      <c r="A88" s="27" t="s">
        <v>81</v>
      </c>
      <c r="B88" s="16" t="s">
        <v>13</v>
      </c>
      <c r="C88" s="17">
        <f t="shared" si="29"/>
        <v>64</v>
      </c>
      <c r="D88" s="18">
        <f t="shared" si="30"/>
        <v>0</v>
      </c>
      <c r="E88" s="19">
        <v>64</v>
      </c>
      <c r="F88" s="18"/>
      <c r="G88" s="17"/>
      <c r="H88" s="18"/>
      <c r="I88" s="17"/>
      <c r="J88" s="18"/>
      <c r="K88" s="17"/>
      <c r="L88" s="18"/>
    </row>
    <row r="89" spans="1:12" ht="12.75" customHeight="1">
      <c r="A89" s="27" t="s">
        <v>163</v>
      </c>
      <c r="B89" s="30" t="s">
        <v>2</v>
      </c>
      <c r="C89" s="17">
        <f t="shared" si="29"/>
        <v>55</v>
      </c>
      <c r="D89" s="18">
        <f t="shared" si="30"/>
        <v>0</v>
      </c>
      <c r="E89" s="19">
        <v>55</v>
      </c>
      <c r="F89" s="18"/>
      <c r="G89" s="17"/>
      <c r="H89" s="18"/>
      <c r="I89" s="17"/>
      <c r="J89" s="18"/>
      <c r="K89" s="17"/>
      <c r="L89" s="18"/>
    </row>
    <row r="90" spans="1:12" s="9" customFormat="1">
      <c r="A90" s="26" t="s">
        <v>111</v>
      </c>
      <c r="B90" s="23"/>
      <c r="C90" s="12">
        <f>SUM(C91:C105)</f>
        <v>785.8</v>
      </c>
      <c r="D90" s="12">
        <f t="shared" ref="D90:L90" si="32">SUM(D91:D105)</f>
        <v>0</v>
      </c>
      <c r="E90" s="12">
        <f t="shared" si="32"/>
        <v>736</v>
      </c>
      <c r="F90" s="12">
        <f t="shared" si="32"/>
        <v>0</v>
      </c>
      <c r="G90" s="12">
        <f t="shared" si="32"/>
        <v>0</v>
      </c>
      <c r="H90" s="12">
        <f t="shared" si="32"/>
        <v>0</v>
      </c>
      <c r="I90" s="12">
        <f t="shared" si="32"/>
        <v>49.8</v>
      </c>
      <c r="J90" s="12">
        <f t="shared" si="32"/>
        <v>0</v>
      </c>
      <c r="K90" s="12">
        <f t="shared" si="32"/>
        <v>0</v>
      </c>
      <c r="L90" s="12">
        <f t="shared" si="32"/>
        <v>0</v>
      </c>
    </row>
    <row r="91" spans="1:12" ht="24.75" customHeight="1">
      <c r="A91" s="27" t="s">
        <v>101</v>
      </c>
      <c r="B91" s="28" t="s">
        <v>2</v>
      </c>
      <c r="C91" s="17">
        <f t="shared" si="29"/>
        <v>2</v>
      </c>
      <c r="D91" s="18">
        <f t="shared" si="30"/>
        <v>0</v>
      </c>
      <c r="E91" s="19">
        <v>2</v>
      </c>
      <c r="F91" s="18"/>
      <c r="G91" s="17"/>
      <c r="H91" s="18"/>
      <c r="I91" s="17"/>
      <c r="J91" s="18"/>
      <c r="K91" s="17"/>
      <c r="L91" s="18"/>
    </row>
    <row r="92" spans="1:12" ht="27" customHeight="1">
      <c r="A92" s="27" t="s">
        <v>87</v>
      </c>
      <c r="B92" s="28" t="s">
        <v>17</v>
      </c>
      <c r="C92" s="17">
        <f t="shared" si="29"/>
        <v>18.8</v>
      </c>
      <c r="D92" s="18">
        <f t="shared" si="30"/>
        <v>0</v>
      </c>
      <c r="E92" s="19"/>
      <c r="F92" s="18"/>
      <c r="G92" s="17"/>
      <c r="H92" s="18"/>
      <c r="I92" s="17">
        <v>18.8</v>
      </c>
      <c r="J92" s="18"/>
      <c r="K92" s="17"/>
      <c r="L92" s="18"/>
    </row>
    <row r="93" spans="1:12" ht="25.5">
      <c r="A93" s="27" t="s">
        <v>112</v>
      </c>
      <c r="B93" s="28" t="s">
        <v>2</v>
      </c>
      <c r="C93" s="17">
        <f t="shared" si="29"/>
        <v>20</v>
      </c>
      <c r="D93" s="18">
        <f t="shared" si="30"/>
        <v>0</v>
      </c>
      <c r="E93" s="19">
        <v>20</v>
      </c>
      <c r="F93" s="18"/>
      <c r="G93" s="17"/>
      <c r="H93" s="18"/>
      <c r="I93" s="17"/>
      <c r="J93" s="18"/>
      <c r="K93" s="17"/>
      <c r="L93" s="18"/>
    </row>
    <row r="94" spans="1:12" ht="25.5">
      <c r="A94" s="25" t="s">
        <v>113</v>
      </c>
      <c r="B94" s="16" t="s">
        <v>4</v>
      </c>
      <c r="C94" s="17">
        <f t="shared" si="29"/>
        <v>280</v>
      </c>
      <c r="D94" s="18">
        <f t="shared" si="30"/>
        <v>0</v>
      </c>
      <c r="E94" s="19">
        <v>249</v>
      </c>
      <c r="F94" s="18"/>
      <c r="G94" s="17"/>
      <c r="H94" s="18"/>
      <c r="I94" s="17">
        <v>31</v>
      </c>
      <c r="J94" s="18"/>
      <c r="K94" s="17"/>
      <c r="L94" s="18"/>
    </row>
    <row r="95" spans="1:12">
      <c r="A95" s="27" t="s">
        <v>38</v>
      </c>
      <c r="B95" s="28" t="s">
        <v>2</v>
      </c>
      <c r="C95" s="17">
        <f t="shared" si="29"/>
        <v>300</v>
      </c>
      <c r="D95" s="18">
        <f t="shared" si="30"/>
        <v>0</v>
      </c>
      <c r="E95" s="19">
        <v>300</v>
      </c>
      <c r="F95" s="20"/>
      <c r="G95" s="17"/>
      <c r="H95" s="18"/>
      <c r="I95" s="17"/>
      <c r="J95" s="18"/>
      <c r="K95" s="17"/>
      <c r="L95" s="18"/>
    </row>
    <row r="96" spans="1:12" hidden="1">
      <c r="A96" s="27" t="s">
        <v>102</v>
      </c>
      <c r="B96" s="28" t="s">
        <v>2</v>
      </c>
      <c r="C96" s="17">
        <f t="shared" si="29"/>
        <v>0</v>
      </c>
      <c r="D96" s="18">
        <f t="shared" si="30"/>
        <v>0</v>
      </c>
      <c r="E96" s="19"/>
      <c r="F96" s="18"/>
      <c r="G96" s="17"/>
      <c r="H96" s="18"/>
      <c r="I96" s="17"/>
      <c r="J96" s="18"/>
      <c r="K96" s="17"/>
      <c r="L96" s="18"/>
    </row>
    <row r="97" spans="1:12">
      <c r="A97" s="27" t="s">
        <v>167</v>
      </c>
      <c r="B97" s="28" t="s">
        <v>2</v>
      </c>
      <c r="C97" s="17">
        <f t="shared" si="29"/>
        <v>50</v>
      </c>
      <c r="D97" s="18">
        <f t="shared" si="30"/>
        <v>0</v>
      </c>
      <c r="E97" s="19">
        <v>50</v>
      </c>
      <c r="F97" s="18"/>
      <c r="G97" s="17"/>
      <c r="H97" s="18"/>
      <c r="I97" s="17"/>
      <c r="J97" s="18"/>
      <c r="K97" s="17"/>
      <c r="L97" s="18">
        <f>SUM(L98:L102)</f>
        <v>0</v>
      </c>
    </row>
    <row r="98" spans="1:12" hidden="1">
      <c r="A98" s="27" t="s">
        <v>103</v>
      </c>
      <c r="B98" s="28" t="s">
        <v>2</v>
      </c>
      <c r="C98" s="17">
        <f t="shared" si="29"/>
        <v>0</v>
      </c>
      <c r="D98" s="18">
        <f t="shared" si="30"/>
        <v>0</v>
      </c>
      <c r="E98" s="19"/>
      <c r="F98" s="18"/>
      <c r="G98" s="17"/>
      <c r="H98" s="18"/>
      <c r="I98" s="17"/>
      <c r="J98" s="18"/>
      <c r="K98" s="17"/>
      <c r="L98" s="18"/>
    </row>
    <row r="99" spans="1:12" hidden="1">
      <c r="A99" s="27" t="s">
        <v>104</v>
      </c>
      <c r="B99" s="28" t="s">
        <v>2</v>
      </c>
      <c r="C99" s="17">
        <f t="shared" si="29"/>
        <v>0</v>
      </c>
      <c r="D99" s="18">
        <f t="shared" si="30"/>
        <v>0</v>
      </c>
      <c r="E99" s="19"/>
      <c r="F99" s="18"/>
      <c r="G99" s="17"/>
      <c r="H99" s="18"/>
      <c r="I99" s="17"/>
      <c r="J99" s="18"/>
      <c r="K99" s="17"/>
      <c r="L99" s="18"/>
    </row>
    <row r="100" spans="1:12" hidden="1">
      <c r="A100" s="27" t="s">
        <v>105</v>
      </c>
      <c r="B100" s="28" t="s">
        <v>2</v>
      </c>
      <c r="C100" s="17">
        <f t="shared" si="29"/>
        <v>0</v>
      </c>
      <c r="D100" s="18">
        <f t="shared" si="30"/>
        <v>0</v>
      </c>
      <c r="E100" s="19"/>
      <c r="F100" s="18"/>
      <c r="G100" s="17"/>
      <c r="H100" s="18"/>
      <c r="I100" s="17"/>
      <c r="J100" s="18"/>
      <c r="K100" s="17"/>
      <c r="L100" s="18"/>
    </row>
    <row r="101" spans="1:12" hidden="1">
      <c r="A101" s="27" t="s">
        <v>106</v>
      </c>
      <c r="B101" s="28" t="s">
        <v>2</v>
      </c>
      <c r="C101" s="17">
        <f t="shared" si="29"/>
        <v>0</v>
      </c>
      <c r="D101" s="18">
        <f t="shared" si="30"/>
        <v>0</v>
      </c>
      <c r="E101" s="19"/>
      <c r="F101" s="18"/>
      <c r="G101" s="17"/>
      <c r="H101" s="18"/>
      <c r="I101" s="17"/>
      <c r="J101" s="18"/>
      <c r="K101" s="17"/>
      <c r="L101" s="18"/>
    </row>
    <row r="102" spans="1:12" hidden="1">
      <c r="A102" s="27" t="s">
        <v>107</v>
      </c>
      <c r="B102" s="28" t="s">
        <v>2</v>
      </c>
      <c r="C102" s="17">
        <f t="shared" si="29"/>
        <v>0</v>
      </c>
      <c r="D102" s="18">
        <f t="shared" si="30"/>
        <v>0</v>
      </c>
      <c r="E102" s="19"/>
      <c r="F102" s="18"/>
      <c r="G102" s="17"/>
      <c r="H102" s="18"/>
      <c r="I102" s="17"/>
      <c r="J102" s="18"/>
      <c r="K102" s="17"/>
      <c r="L102" s="18"/>
    </row>
    <row r="103" spans="1:12">
      <c r="A103" s="27" t="s">
        <v>27</v>
      </c>
      <c r="B103" s="28" t="s">
        <v>4</v>
      </c>
      <c r="C103" s="17">
        <f t="shared" si="29"/>
        <v>75</v>
      </c>
      <c r="D103" s="18">
        <f t="shared" si="30"/>
        <v>0</v>
      </c>
      <c r="E103" s="19">
        <v>75</v>
      </c>
      <c r="F103" s="18"/>
      <c r="G103" s="17"/>
      <c r="H103" s="18"/>
      <c r="I103" s="17"/>
      <c r="J103" s="18"/>
      <c r="K103" s="17"/>
      <c r="L103" s="18"/>
    </row>
    <row r="104" spans="1:12" ht="25.5" hidden="1">
      <c r="A104" s="27" t="s">
        <v>154</v>
      </c>
      <c r="B104" s="28" t="s">
        <v>2</v>
      </c>
      <c r="C104" s="17">
        <f t="shared" si="29"/>
        <v>0</v>
      </c>
      <c r="D104" s="18">
        <f t="shared" si="30"/>
        <v>0</v>
      </c>
      <c r="E104" s="19"/>
      <c r="F104" s="18"/>
      <c r="G104" s="17"/>
      <c r="H104" s="18"/>
      <c r="I104" s="17"/>
      <c r="J104" s="18"/>
      <c r="K104" s="17"/>
      <c r="L104" s="18"/>
    </row>
    <row r="105" spans="1:12">
      <c r="A105" s="27" t="s">
        <v>114</v>
      </c>
      <c r="B105" s="28" t="s">
        <v>2</v>
      </c>
      <c r="C105" s="17">
        <f t="shared" si="29"/>
        <v>40</v>
      </c>
      <c r="D105" s="18">
        <f t="shared" si="30"/>
        <v>0</v>
      </c>
      <c r="E105" s="19">
        <v>40</v>
      </c>
      <c r="F105" s="18"/>
      <c r="G105" s="17"/>
      <c r="H105" s="18"/>
      <c r="I105" s="17"/>
      <c r="J105" s="18"/>
      <c r="K105" s="17"/>
      <c r="L105" s="18"/>
    </row>
    <row r="106" spans="1:12" s="9" customFormat="1">
      <c r="A106" s="22" t="s">
        <v>40</v>
      </c>
      <c r="B106" s="23"/>
      <c r="C106" s="12">
        <f>SUM(C107:C114)</f>
        <v>607.9</v>
      </c>
      <c r="D106" s="12">
        <f t="shared" ref="D106:L106" si="33">SUM(D107:D114)</f>
        <v>46.8</v>
      </c>
      <c r="E106" s="12">
        <f t="shared" si="33"/>
        <v>330.3</v>
      </c>
      <c r="F106" s="12">
        <f t="shared" si="33"/>
        <v>41.6</v>
      </c>
      <c r="G106" s="12">
        <f t="shared" si="33"/>
        <v>137.19999999999999</v>
      </c>
      <c r="H106" s="12">
        <f t="shared" si="33"/>
        <v>5.1999999999999993</v>
      </c>
      <c r="I106" s="12">
        <f t="shared" si="33"/>
        <v>140.4</v>
      </c>
      <c r="J106" s="12">
        <f t="shared" si="33"/>
        <v>0</v>
      </c>
      <c r="K106" s="12">
        <f t="shared" si="33"/>
        <v>0</v>
      </c>
      <c r="L106" s="12">
        <f t="shared" si="33"/>
        <v>0</v>
      </c>
    </row>
    <row r="107" spans="1:12" ht="14.25" customHeight="1">
      <c r="A107" s="27" t="s">
        <v>115</v>
      </c>
      <c r="B107" s="16" t="s">
        <v>15</v>
      </c>
      <c r="C107" s="17">
        <f t="shared" si="29"/>
        <v>15</v>
      </c>
      <c r="D107" s="18">
        <f t="shared" si="30"/>
        <v>0</v>
      </c>
      <c r="E107" s="19">
        <v>15</v>
      </c>
      <c r="F107" s="18"/>
      <c r="G107" s="17"/>
      <c r="H107" s="18"/>
      <c r="I107" s="17"/>
      <c r="J107" s="18"/>
      <c r="K107" s="17"/>
      <c r="L107" s="18"/>
    </row>
    <row r="108" spans="1:12">
      <c r="A108" s="27" t="s">
        <v>48</v>
      </c>
      <c r="B108" s="16" t="s">
        <v>15</v>
      </c>
      <c r="C108" s="17">
        <f t="shared" si="29"/>
        <v>305.3</v>
      </c>
      <c r="D108" s="18">
        <f t="shared" si="30"/>
        <v>41.6</v>
      </c>
      <c r="E108" s="19">
        <v>305.3</v>
      </c>
      <c r="F108" s="18">
        <v>41.6</v>
      </c>
      <c r="G108" s="17"/>
      <c r="H108" s="18"/>
      <c r="I108" s="17"/>
      <c r="J108" s="18"/>
      <c r="K108" s="17"/>
      <c r="L108" s="18"/>
    </row>
    <row r="109" spans="1:12">
      <c r="A109" s="27" t="s">
        <v>47</v>
      </c>
      <c r="B109" s="16" t="s">
        <v>2</v>
      </c>
      <c r="C109" s="17">
        <f t="shared" si="29"/>
        <v>50.2</v>
      </c>
      <c r="D109" s="18">
        <f t="shared" si="30"/>
        <v>1.9</v>
      </c>
      <c r="E109" s="19"/>
      <c r="F109" s="18"/>
      <c r="G109" s="17">
        <v>50.2</v>
      </c>
      <c r="H109" s="18">
        <v>1.9</v>
      </c>
      <c r="I109" s="17"/>
      <c r="J109" s="18"/>
      <c r="K109" s="17"/>
      <c r="L109" s="18"/>
    </row>
    <row r="110" spans="1:12">
      <c r="A110" s="27" t="s">
        <v>116</v>
      </c>
      <c r="B110" s="16" t="s">
        <v>2</v>
      </c>
      <c r="C110" s="17">
        <f t="shared" si="29"/>
        <v>87</v>
      </c>
      <c r="D110" s="18">
        <f t="shared" si="30"/>
        <v>3.3</v>
      </c>
      <c r="E110" s="19"/>
      <c r="F110" s="18"/>
      <c r="G110" s="17">
        <v>87</v>
      </c>
      <c r="H110" s="18">
        <v>3.3</v>
      </c>
      <c r="I110" s="17"/>
      <c r="J110" s="18"/>
      <c r="K110" s="17"/>
      <c r="L110" s="18"/>
    </row>
    <row r="111" spans="1:12">
      <c r="A111" s="27" t="s">
        <v>55</v>
      </c>
      <c r="B111" s="16" t="s">
        <v>15</v>
      </c>
      <c r="C111" s="17">
        <f t="shared" si="29"/>
        <v>140.4</v>
      </c>
      <c r="D111" s="18">
        <f t="shared" si="30"/>
        <v>0</v>
      </c>
      <c r="E111" s="19"/>
      <c r="F111" s="18"/>
      <c r="G111" s="17"/>
      <c r="H111" s="18"/>
      <c r="I111" s="17">
        <v>140.4</v>
      </c>
      <c r="J111" s="18"/>
      <c r="K111" s="17"/>
      <c r="L111" s="18"/>
    </row>
    <row r="112" spans="1:12">
      <c r="A112" s="27" t="s">
        <v>26</v>
      </c>
      <c r="B112" s="16" t="s">
        <v>15</v>
      </c>
      <c r="C112" s="17">
        <f t="shared" si="29"/>
        <v>5</v>
      </c>
      <c r="D112" s="18">
        <f t="shared" si="30"/>
        <v>0</v>
      </c>
      <c r="E112" s="19">
        <v>5</v>
      </c>
      <c r="F112" s="18"/>
      <c r="G112" s="17"/>
      <c r="H112" s="18"/>
      <c r="I112" s="17"/>
      <c r="J112" s="18"/>
      <c r="K112" s="17"/>
      <c r="L112" s="18"/>
    </row>
    <row r="113" spans="1:12" ht="25.5" hidden="1">
      <c r="A113" s="27" t="s">
        <v>164</v>
      </c>
      <c r="B113" s="16" t="s">
        <v>0</v>
      </c>
      <c r="C113" s="17">
        <f t="shared" si="29"/>
        <v>0</v>
      </c>
      <c r="D113" s="18">
        <f t="shared" si="30"/>
        <v>0</v>
      </c>
      <c r="E113" s="19"/>
      <c r="F113" s="18"/>
      <c r="G113" s="17"/>
      <c r="H113" s="18"/>
      <c r="I113" s="17"/>
      <c r="J113" s="18"/>
      <c r="K113" s="17"/>
      <c r="L113" s="18"/>
    </row>
    <row r="114" spans="1:12" ht="12.75" customHeight="1">
      <c r="A114" s="27" t="s">
        <v>66</v>
      </c>
      <c r="B114" s="16" t="s">
        <v>13</v>
      </c>
      <c r="C114" s="17">
        <f t="shared" si="29"/>
        <v>5</v>
      </c>
      <c r="D114" s="18">
        <f t="shared" si="30"/>
        <v>0</v>
      </c>
      <c r="E114" s="19">
        <v>5</v>
      </c>
      <c r="F114" s="18"/>
      <c r="G114" s="17"/>
      <c r="H114" s="18"/>
      <c r="I114" s="17"/>
      <c r="J114" s="18"/>
      <c r="K114" s="17"/>
      <c r="L114" s="18"/>
    </row>
    <row r="115" spans="1:12" s="9" customFormat="1">
      <c r="A115" s="22" t="s">
        <v>39</v>
      </c>
      <c r="B115" s="23"/>
      <c r="C115" s="12">
        <f>+C116+C117+C118+C119+C126+C127+C128+C129+C130+C131+C132+C133+C134+C135+C136+C137+C139+C140+C141+C142+C143+C138</f>
        <v>2132.7999999999993</v>
      </c>
      <c r="D115" s="12">
        <f t="shared" ref="D115:L115" si="34">+D116+D117+D118+D119+D126+D127+D128+D129+D130+D131+D132+D133+D134+D135+D136+D137+D139+D140+D141+D142+D143+D138</f>
        <v>1427.3999999999994</v>
      </c>
      <c r="E115" s="12">
        <f t="shared" si="34"/>
        <v>1932.0999999999997</v>
      </c>
      <c r="F115" s="12">
        <f t="shared" si="34"/>
        <v>1260.3999999999996</v>
      </c>
      <c r="G115" s="12">
        <f t="shared" si="34"/>
        <v>200.7</v>
      </c>
      <c r="H115" s="12">
        <f t="shared" si="34"/>
        <v>167</v>
      </c>
      <c r="I115" s="12">
        <f t="shared" si="34"/>
        <v>0</v>
      </c>
      <c r="J115" s="12">
        <f t="shared" si="34"/>
        <v>0</v>
      </c>
      <c r="K115" s="12">
        <f t="shared" si="34"/>
        <v>0</v>
      </c>
      <c r="L115" s="12">
        <f t="shared" si="34"/>
        <v>0</v>
      </c>
    </row>
    <row r="116" spans="1:12">
      <c r="A116" s="27" t="s">
        <v>28</v>
      </c>
      <c r="B116" s="28" t="s">
        <v>0</v>
      </c>
      <c r="C116" s="17">
        <f t="shared" si="29"/>
        <v>177.3</v>
      </c>
      <c r="D116" s="18">
        <f t="shared" si="30"/>
        <v>161.80000000000001</v>
      </c>
      <c r="E116" s="19">
        <v>177.3</v>
      </c>
      <c r="F116" s="18">
        <v>161.80000000000001</v>
      </c>
      <c r="G116" s="17"/>
      <c r="H116" s="18"/>
      <c r="I116" s="17"/>
      <c r="J116" s="18"/>
      <c r="K116" s="17"/>
      <c r="L116" s="18"/>
    </row>
    <row r="117" spans="1:12">
      <c r="A117" s="27" t="s">
        <v>29</v>
      </c>
      <c r="B117" s="28" t="s">
        <v>0</v>
      </c>
      <c r="C117" s="17">
        <f t="shared" si="29"/>
        <v>15</v>
      </c>
      <c r="D117" s="18">
        <f t="shared" si="30"/>
        <v>0</v>
      </c>
      <c r="E117" s="19">
        <v>15</v>
      </c>
      <c r="F117" s="18"/>
      <c r="G117" s="17"/>
      <c r="H117" s="18"/>
      <c r="I117" s="17"/>
      <c r="J117" s="18"/>
      <c r="K117" s="17"/>
      <c r="L117" s="18"/>
    </row>
    <row r="118" spans="1:12" s="29" customFormat="1" ht="13.5" customHeight="1">
      <c r="A118" s="27" t="s">
        <v>65</v>
      </c>
      <c r="B118" s="28" t="s">
        <v>0</v>
      </c>
      <c r="C118" s="17">
        <f t="shared" si="29"/>
        <v>15</v>
      </c>
      <c r="D118" s="18">
        <f t="shared" si="30"/>
        <v>0</v>
      </c>
      <c r="E118" s="19">
        <v>15</v>
      </c>
      <c r="F118" s="18"/>
      <c r="G118" s="17"/>
      <c r="H118" s="18"/>
      <c r="I118" s="17"/>
      <c r="J118" s="18"/>
      <c r="K118" s="17"/>
      <c r="L118" s="18"/>
    </row>
    <row r="119" spans="1:12">
      <c r="A119" s="27" t="s">
        <v>98</v>
      </c>
      <c r="B119" s="28"/>
      <c r="C119" s="17">
        <f t="shared" si="29"/>
        <v>1313.5999999999997</v>
      </c>
      <c r="D119" s="18">
        <f t="shared" si="30"/>
        <v>1051.1999999999998</v>
      </c>
      <c r="E119" s="19">
        <f t="shared" ref="E119:L119" si="35">SUM(E120:E125)</f>
        <v>1291.2999999999997</v>
      </c>
      <c r="F119" s="18">
        <f t="shared" si="35"/>
        <v>1029.1999999999998</v>
      </c>
      <c r="G119" s="19">
        <f t="shared" si="35"/>
        <v>22.3</v>
      </c>
      <c r="H119" s="18">
        <f t="shared" si="35"/>
        <v>22</v>
      </c>
      <c r="I119" s="19">
        <f t="shared" si="35"/>
        <v>0</v>
      </c>
      <c r="J119" s="18">
        <f t="shared" si="35"/>
        <v>0</v>
      </c>
      <c r="K119" s="19">
        <f t="shared" si="35"/>
        <v>0</v>
      </c>
      <c r="L119" s="18">
        <f t="shared" si="35"/>
        <v>0</v>
      </c>
    </row>
    <row r="120" spans="1:12">
      <c r="A120" s="27" t="s">
        <v>56</v>
      </c>
      <c r="B120" s="28" t="s">
        <v>0</v>
      </c>
      <c r="C120" s="17">
        <f t="shared" si="29"/>
        <v>1047.5999999999999</v>
      </c>
      <c r="D120" s="18">
        <f t="shared" si="30"/>
        <v>798.3</v>
      </c>
      <c r="E120" s="19">
        <v>1025.3</v>
      </c>
      <c r="F120" s="20">
        <v>776.3</v>
      </c>
      <c r="G120" s="17">
        <v>22.3</v>
      </c>
      <c r="H120" s="18">
        <v>22</v>
      </c>
      <c r="I120" s="17"/>
      <c r="J120" s="18"/>
      <c r="K120" s="17"/>
      <c r="L120" s="20"/>
    </row>
    <row r="121" spans="1:12" ht="25.5" hidden="1">
      <c r="A121" s="25" t="s">
        <v>90</v>
      </c>
      <c r="B121" s="16" t="s">
        <v>0</v>
      </c>
      <c r="C121" s="17">
        <f t="shared" si="29"/>
        <v>0</v>
      </c>
      <c r="D121" s="18">
        <f t="shared" si="30"/>
        <v>0</v>
      </c>
      <c r="E121" s="19"/>
      <c r="F121" s="18"/>
      <c r="G121" s="17"/>
      <c r="H121" s="18"/>
      <c r="I121" s="17"/>
      <c r="J121" s="18"/>
      <c r="K121" s="17"/>
      <c r="L121" s="18"/>
    </row>
    <row r="122" spans="1:12">
      <c r="A122" s="27" t="s">
        <v>160</v>
      </c>
      <c r="B122" s="28" t="s">
        <v>2</v>
      </c>
      <c r="C122" s="17">
        <f t="shared" si="29"/>
        <v>25.3</v>
      </c>
      <c r="D122" s="18">
        <f t="shared" si="30"/>
        <v>15.9</v>
      </c>
      <c r="E122" s="19">
        <v>25.3</v>
      </c>
      <c r="F122" s="18">
        <v>15.9</v>
      </c>
      <c r="G122" s="17"/>
      <c r="H122" s="18"/>
      <c r="I122" s="17"/>
      <c r="J122" s="18"/>
      <c r="K122" s="17"/>
      <c r="L122" s="18"/>
    </row>
    <row r="123" spans="1:12">
      <c r="A123" s="27" t="s">
        <v>161</v>
      </c>
      <c r="B123" s="28" t="s">
        <v>4</v>
      </c>
      <c r="C123" s="17">
        <f t="shared" si="29"/>
        <v>190.1</v>
      </c>
      <c r="D123" s="18">
        <f t="shared" si="30"/>
        <v>187.2</v>
      </c>
      <c r="E123" s="19">
        <v>190.1</v>
      </c>
      <c r="F123" s="18">
        <v>187.2</v>
      </c>
      <c r="G123" s="17"/>
      <c r="H123" s="18"/>
      <c r="I123" s="17"/>
      <c r="J123" s="18"/>
      <c r="K123" s="17"/>
      <c r="L123" s="18"/>
    </row>
    <row r="124" spans="1:12">
      <c r="A124" s="27" t="s">
        <v>162</v>
      </c>
      <c r="B124" s="28" t="s">
        <v>5</v>
      </c>
      <c r="C124" s="17">
        <f t="shared" si="29"/>
        <v>50.6</v>
      </c>
      <c r="D124" s="18">
        <f t="shared" si="30"/>
        <v>49.8</v>
      </c>
      <c r="E124" s="19">
        <v>50.6</v>
      </c>
      <c r="F124" s="18">
        <v>49.8</v>
      </c>
      <c r="G124" s="17"/>
      <c r="H124" s="18"/>
      <c r="I124" s="17"/>
      <c r="J124" s="18"/>
      <c r="K124" s="17"/>
      <c r="L124" s="18"/>
    </row>
    <row r="125" spans="1:12" hidden="1">
      <c r="A125" s="27" t="s">
        <v>117</v>
      </c>
      <c r="B125" s="28" t="s">
        <v>17</v>
      </c>
      <c r="C125" s="17">
        <f t="shared" si="29"/>
        <v>0</v>
      </c>
      <c r="D125" s="18">
        <f t="shared" si="30"/>
        <v>0</v>
      </c>
      <c r="E125" s="19"/>
      <c r="F125" s="18"/>
      <c r="G125" s="17"/>
      <c r="H125" s="18"/>
      <c r="I125" s="17"/>
      <c r="J125" s="18"/>
      <c r="K125" s="17"/>
      <c r="L125" s="18"/>
    </row>
    <row r="126" spans="1:12" ht="12.75" customHeight="1">
      <c r="A126" s="25" t="s">
        <v>6</v>
      </c>
      <c r="B126" s="28" t="s">
        <v>0</v>
      </c>
      <c r="C126" s="17">
        <f t="shared" si="29"/>
        <v>0.2</v>
      </c>
      <c r="D126" s="18">
        <f t="shared" si="30"/>
        <v>0.2</v>
      </c>
      <c r="E126" s="19"/>
      <c r="F126" s="18"/>
      <c r="G126" s="17">
        <v>0.2</v>
      </c>
      <c r="H126" s="18">
        <v>0.2</v>
      </c>
      <c r="I126" s="17"/>
      <c r="J126" s="18"/>
      <c r="K126" s="17"/>
      <c r="L126" s="18"/>
    </row>
    <row r="127" spans="1:12">
      <c r="A127" s="25" t="s">
        <v>9</v>
      </c>
      <c r="B127" s="28" t="s">
        <v>0</v>
      </c>
      <c r="C127" s="17">
        <f t="shared" si="29"/>
        <v>9.8000000000000007</v>
      </c>
      <c r="D127" s="18">
        <f t="shared" si="30"/>
        <v>8.3000000000000007</v>
      </c>
      <c r="E127" s="19"/>
      <c r="F127" s="18"/>
      <c r="G127" s="17">
        <v>9.8000000000000007</v>
      </c>
      <c r="H127" s="18">
        <v>8.3000000000000007</v>
      </c>
      <c r="I127" s="17"/>
      <c r="J127" s="18"/>
      <c r="K127" s="17"/>
      <c r="L127" s="18"/>
    </row>
    <row r="128" spans="1:12">
      <c r="A128" s="25" t="s">
        <v>22</v>
      </c>
      <c r="B128" s="28" t="s">
        <v>0</v>
      </c>
      <c r="C128" s="17">
        <f t="shared" si="29"/>
        <v>13.9</v>
      </c>
      <c r="D128" s="18">
        <f t="shared" si="30"/>
        <v>13.7</v>
      </c>
      <c r="E128" s="19"/>
      <c r="F128" s="18"/>
      <c r="G128" s="17">
        <v>13.9</v>
      </c>
      <c r="H128" s="18">
        <v>13.7</v>
      </c>
      <c r="I128" s="17"/>
      <c r="J128" s="18"/>
      <c r="K128" s="17"/>
      <c r="L128" s="18"/>
    </row>
    <row r="129" spans="1:12">
      <c r="A129" s="25" t="s">
        <v>8</v>
      </c>
      <c r="B129" s="28" t="s">
        <v>0</v>
      </c>
      <c r="C129" s="17">
        <f t="shared" si="29"/>
        <v>21.299999999999997</v>
      </c>
      <c r="D129" s="18">
        <f t="shared" si="30"/>
        <v>21</v>
      </c>
      <c r="E129" s="19">
        <v>13.1</v>
      </c>
      <c r="F129" s="18">
        <v>12.8</v>
      </c>
      <c r="G129" s="17">
        <v>8.1999999999999993</v>
      </c>
      <c r="H129" s="18">
        <v>8.1999999999999993</v>
      </c>
      <c r="I129" s="17"/>
      <c r="J129" s="18"/>
      <c r="K129" s="17"/>
      <c r="L129" s="18"/>
    </row>
    <row r="130" spans="1:12">
      <c r="A130" s="25" t="s">
        <v>51</v>
      </c>
      <c r="B130" s="28" t="s">
        <v>0</v>
      </c>
      <c r="C130" s="17">
        <f t="shared" si="29"/>
        <v>38.9</v>
      </c>
      <c r="D130" s="18">
        <f t="shared" si="30"/>
        <v>37.799999999999997</v>
      </c>
      <c r="E130" s="19">
        <v>19.399999999999999</v>
      </c>
      <c r="F130" s="18">
        <v>18.600000000000001</v>
      </c>
      <c r="G130" s="17">
        <v>19.5</v>
      </c>
      <c r="H130" s="18">
        <v>19.2</v>
      </c>
      <c r="I130" s="17"/>
      <c r="J130" s="18"/>
      <c r="K130" s="17"/>
      <c r="L130" s="18"/>
    </row>
    <row r="131" spans="1:12">
      <c r="A131" s="25" t="s">
        <v>7</v>
      </c>
      <c r="B131" s="28" t="s">
        <v>0</v>
      </c>
      <c r="C131" s="17">
        <f t="shared" ref="C131:C162" si="36">+E131+G131+I131+K131</f>
        <v>0.1</v>
      </c>
      <c r="D131" s="18">
        <f t="shared" ref="D131:D162" si="37">SUM(F131+H131+J131)</f>
        <v>0.1</v>
      </c>
      <c r="E131" s="19"/>
      <c r="F131" s="18"/>
      <c r="G131" s="17">
        <v>0.1</v>
      </c>
      <c r="H131" s="18">
        <v>0.1</v>
      </c>
      <c r="I131" s="17"/>
      <c r="J131" s="18"/>
      <c r="K131" s="17"/>
      <c r="L131" s="18"/>
    </row>
    <row r="132" spans="1:12">
      <c r="A132" s="25" t="s">
        <v>10</v>
      </c>
      <c r="B132" s="28" t="s">
        <v>0</v>
      </c>
      <c r="C132" s="17">
        <f t="shared" si="36"/>
        <v>1.6</v>
      </c>
      <c r="D132" s="18">
        <f t="shared" si="37"/>
        <v>1.6</v>
      </c>
      <c r="E132" s="19"/>
      <c r="F132" s="18"/>
      <c r="G132" s="17">
        <v>1.6</v>
      </c>
      <c r="H132" s="18">
        <v>1.6</v>
      </c>
      <c r="I132" s="17"/>
      <c r="J132" s="18"/>
      <c r="K132" s="17"/>
      <c r="L132" s="18"/>
    </row>
    <row r="133" spans="1:12">
      <c r="A133" s="25" t="s">
        <v>11</v>
      </c>
      <c r="B133" s="28" t="s">
        <v>0</v>
      </c>
      <c r="C133" s="17">
        <f t="shared" si="36"/>
        <v>1.6</v>
      </c>
      <c r="D133" s="18">
        <f t="shared" si="37"/>
        <v>1.6</v>
      </c>
      <c r="E133" s="19"/>
      <c r="F133" s="18"/>
      <c r="G133" s="17">
        <v>1.6</v>
      </c>
      <c r="H133" s="18">
        <v>1.6</v>
      </c>
      <c r="I133" s="17"/>
      <c r="J133" s="18"/>
      <c r="K133" s="17"/>
      <c r="L133" s="18"/>
    </row>
    <row r="134" spans="1:12">
      <c r="A134" s="25" t="s">
        <v>97</v>
      </c>
      <c r="B134" s="28" t="s">
        <v>14</v>
      </c>
      <c r="C134" s="17">
        <f t="shared" si="36"/>
        <v>32.799999999999997</v>
      </c>
      <c r="D134" s="18">
        <f t="shared" si="37"/>
        <v>8.5</v>
      </c>
      <c r="E134" s="19"/>
      <c r="F134" s="18"/>
      <c r="G134" s="17">
        <v>32.799999999999997</v>
      </c>
      <c r="H134" s="18">
        <v>8.5</v>
      </c>
      <c r="I134" s="17"/>
      <c r="J134" s="18"/>
      <c r="K134" s="17"/>
      <c r="L134" s="18"/>
    </row>
    <row r="135" spans="1:12">
      <c r="A135" s="25" t="s">
        <v>12</v>
      </c>
      <c r="B135" s="28" t="s">
        <v>14</v>
      </c>
      <c r="C135" s="17">
        <f t="shared" si="36"/>
        <v>15</v>
      </c>
      <c r="D135" s="18">
        <f t="shared" si="37"/>
        <v>13.6</v>
      </c>
      <c r="E135" s="19"/>
      <c r="F135" s="18"/>
      <c r="G135" s="17">
        <v>15</v>
      </c>
      <c r="H135" s="18">
        <v>13.6</v>
      </c>
      <c r="I135" s="17"/>
      <c r="J135" s="18"/>
      <c r="K135" s="17"/>
      <c r="L135" s="18"/>
    </row>
    <row r="136" spans="1:12" ht="12.75" customHeight="1">
      <c r="A136" s="25" t="s">
        <v>37</v>
      </c>
      <c r="B136" s="28" t="s">
        <v>2</v>
      </c>
      <c r="C136" s="17">
        <f t="shared" si="36"/>
        <v>114.30000000000001</v>
      </c>
      <c r="D136" s="18">
        <f t="shared" si="37"/>
        <v>108</v>
      </c>
      <c r="E136" s="19">
        <v>38.6</v>
      </c>
      <c r="F136" s="18">
        <v>38</v>
      </c>
      <c r="G136" s="17">
        <v>75.7</v>
      </c>
      <c r="H136" s="18">
        <v>70</v>
      </c>
      <c r="I136" s="17"/>
      <c r="J136" s="18"/>
      <c r="K136" s="17"/>
      <c r="L136" s="18"/>
    </row>
    <row r="137" spans="1:12" s="29" customFormat="1">
      <c r="A137" s="25" t="s">
        <v>118</v>
      </c>
      <c r="B137" s="16" t="s">
        <v>1</v>
      </c>
      <c r="C137" s="17">
        <f t="shared" si="36"/>
        <v>3</v>
      </c>
      <c r="D137" s="18">
        <f t="shared" si="37"/>
        <v>0</v>
      </c>
      <c r="E137" s="19">
        <v>3</v>
      </c>
      <c r="F137" s="18"/>
      <c r="G137" s="17"/>
      <c r="H137" s="18"/>
      <c r="I137" s="17"/>
      <c r="J137" s="18"/>
      <c r="K137" s="17"/>
      <c r="L137" s="18"/>
    </row>
    <row r="138" spans="1:12" s="29" customFormat="1" ht="12" customHeight="1">
      <c r="A138" s="25" t="s">
        <v>119</v>
      </c>
      <c r="B138" s="16" t="s">
        <v>1</v>
      </c>
      <c r="C138" s="17">
        <f t="shared" si="36"/>
        <v>1</v>
      </c>
      <c r="D138" s="18">
        <f t="shared" si="37"/>
        <v>0</v>
      </c>
      <c r="E138" s="19">
        <v>1</v>
      </c>
      <c r="F138" s="18"/>
      <c r="G138" s="17"/>
      <c r="H138" s="18"/>
      <c r="I138" s="17"/>
      <c r="J138" s="18"/>
      <c r="K138" s="17"/>
      <c r="L138" s="18"/>
    </row>
    <row r="139" spans="1:12" ht="14.25" customHeight="1">
      <c r="A139" s="25" t="s">
        <v>52</v>
      </c>
      <c r="B139" s="16" t="s">
        <v>0</v>
      </c>
      <c r="C139" s="17">
        <f t="shared" si="36"/>
        <v>17.8</v>
      </c>
      <c r="D139" s="18">
        <f t="shared" si="37"/>
        <v>0</v>
      </c>
      <c r="E139" s="19">
        <v>17.8</v>
      </c>
      <c r="F139" s="20"/>
      <c r="G139" s="17"/>
      <c r="H139" s="18"/>
      <c r="I139" s="17"/>
      <c r="J139" s="18"/>
      <c r="K139" s="17"/>
      <c r="L139" s="18"/>
    </row>
    <row r="140" spans="1:12" s="29" customFormat="1">
      <c r="A140" s="25" t="s">
        <v>16</v>
      </c>
      <c r="B140" s="16" t="s">
        <v>0</v>
      </c>
      <c r="C140" s="17">
        <f t="shared" si="36"/>
        <v>290</v>
      </c>
      <c r="D140" s="18">
        <f t="shared" si="37"/>
        <v>0</v>
      </c>
      <c r="E140" s="19">
        <v>290</v>
      </c>
      <c r="F140" s="20"/>
      <c r="G140" s="17"/>
      <c r="H140" s="18"/>
      <c r="I140" s="17"/>
      <c r="J140" s="18"/>
      <c r="K140" s="17"/>
      <c r="L140" s="18"/>
    </row>
    <row r="141" spans="1:12" s="29" customFormat="1">
      <c r="A141" s="25" t="s">
        <v>23</v>
      </c>
      <c r="B141" s="16" t="s">
        <v>0</v>
      </c>
      <c r="C141" s="17">
        <f t="shared" si="36"/>
        <v>20.399999999999999</v>
      </c>
      <c r="D141" s="18">
        <f t="shared" si="37"/>
        <v>0</v>
      </c>
      <c r="E141" s="19">
        <v>20.399999999999999</v>
      </c>
      <c r="F141" s="20"/>
      <c r="G141" s="17"/>
      <c r="H141" s="18"/>
      <c r="I141" s="17"/>
      <c r="J141" s="18"/>
      <c r="K141" s="17"/>
      <c r="L141" s="18"/>
    </row>
    <row r="142" spans="1:12" ht="13.5" customHeight="1">
      <c r="A142" s="25" t="s">
        <v>24</v>
      </c>
      <c r="B142" s="16" t="s">
        <v>13</v>
      </c>
      <c r="C142" s="17">
        <f t="shared" si="36"/>
        <v>25</v>
      </c>
      <c r="D142" s="18">
        <f t="shared" si="37"/>
        <v>0</v>
      </c>
      <c r="E142" s="19">
        <v>25</v>
      </c>
      <c r="F142" s="20"/>
      <c r="G142" s="17"/>
      <c r="H142" s="18"/>
      <c r="I142" s="17"/>
      <c r="J142" s="18"/>
      <c r="K142" s="17"/>
      <c r="L142" s="18"/>
    </row>
    <row r="143" spans="1:12" s="29" customFormat="1">
      <c r="A143" s="25" t="s">
        <v>25</v>
      </c>
      <c r="B143" s="16" t="s">
        <v>0</v>
      </c>
      <c r="C143" s="17">
        <f t="shared" si="36"/>
        <v>5.2</v>
      </c>
      <c r="D143" s="18">
        <f t="shared" si="37"/>
        <v>0</v>
      </c>
      <c r="E143" s="19">
        <v>5.2</v>
      </c>
      <c r="F143" s="18"/>
      <c r="G143" s="17"/>
      <c r="H143" s="18"/>
      <c r="I143" s="17"/>
      <c r="J143" s="18"/>
      <c r="K143" s="17"/>
      <c r="L143" s="18"/>
    </row>
    <row r="144" spans="1:12" s="31" customFormat="1" ht="25.5">
      <c r="A144" s="26" t="s">
        <v>50</v>
      </c>
      <c r="B144" s="23"/>
      <c r="C144" s="12">
        <f>SUM(C145:C162)</f>
        <v>2434.1</v>
      </c>
      <c r="D144" s="12">
        <f t="shared" ref="D144:L144" si="38">SUM(D145:D162)</f>
        <v>177.39999999999995</v>
      </c>
      <c r="E144" s="12">
        <f t="shared" si="38"/>
        <v>1500</v>
      </c>
      <c r="F144" s="12">
        <f t="shared" si="38"/>
        <v>157.5</v>
      </c>
      <c r="G144" s="12">
        <f t="shared" si="38"/>
        <v>916.90000000000009</v>
      </c>
      <c r="H144" s="12">
        <f t="shared" si="38"/>
        <v>19.899999999999995</v>
      </c>
      <c r="I144" s="12">
        <f t="shared" si="38"/>
        <v>17.2</v>
      </c>
      <c r="J144" s="12">
        <f t="shared" si="38"/>
        <v>0</v>
      </c>
      <c r="K144" s="12">
        <f t="shared" si="38"/>
        <v>0</v>
      </c>
      <c r="L144" s="12">
        <f t="shared" si="38"/>
        <v>0</v>
      </c>
    </row>
    <row r="145" spans="1:12" s="29" customFormat="1">
      <c r="A145" s="25" t="s">
        <v>33</v>
      </c>
      <c r="B145" s="16" t="s">
        <v>17</v>
      </c>
      <c r="C145" s="17">
        <f t="shared" si="36"/>
        <v>20</v>
      </c>
      <c r="D145" s="18">
        <f t="shared" si="37"/>
        <v>0</v>
      </c>
      <c r="E145" s="19">
        <v>20</v>
      </c>
      <c r="F145" s="18"/>
      <c r="G145" s="17"/>
      <c r="H145" s="18"/>
      <c r="I145" s="17"/>
      <c r="J145" s="18"/>
      <c r="K145" s="17"/>
      <c r="L145" s="18"/>
    </row>
    <row r="146" spans="1:12" s="29" customFormat="1" ht="25.5">
      <c r="A146" s="25" t="s">
        <v>67</v>
      </c>
      <c r="B146" s="16" t="s">
        <v>17</v>
      </c>
      <c r="C146" s="17">
        <f t="shared" si="36"/>
        <v>925.1</v>
      </c>
      <c r="D146" s="18">
        <f t="shared" si="37"/>
        <v>159.5</v>
      </c>
      <c r="E146" s="19">
        <v>676</v>
      </c>
      <c r="F146" s="18">
        <v>157.5</v>
      </c>
      <c r="G146" s="17">
        <v>249.1</v>
      </c>
      <c r="H146" s="18">
        <v>2</v>
      </c>
      <c r="I146" s="17"/>
      <c r="J146" s="18"/>
      <c r="K146" s="17"/>
      <c r="L146" s="18"/>
    </row>
    <row r="147" spans="1:12" s="29" customFormat="1" ht="25.5">
      <c r="A147" s="25" t="s">
        <v>120</v>
      </c>
      <c r="B147" s="16" t="s">
        <v>17</v>
      </c>
      <c r="C147" s="17">
        <f t="shared" si="36"/>
        <v>17.600000000000001</v>
      </c>
      <c r="D147" s="18">
        <f t="shared" si="37"/>
        <v>7.5</v>
      </c>
      <c r="E147" s="19"/>
      <c r="F147" s="18"/>
      <c r="G147" s="17">
        <f>5+5+7.6</f>
        <v>17.600000000000001</v>
      </c>
      <c r="H147" s="18">
        <v>7.5</v>
      </c>
      <c r="I147" s="17"/>
      <c r="J147" s="18"/>
      <c r="K147" s="17"/>
      <c r="L147" s="18"/>
    </row>
    <row r="148" spans="1:12" s="29" customFormat="1" ht="25.5">
      <c r="A148" s="25" t="s">
        <v>121</v>
      </c>
      <c r="B148" s="16" t="s">
        <v>17</v>
      </c>
      <c r="C148" s="17">
        <f t="shared" si="36"/>
        <v>29.1</v>
      </c>
      <c r="D148" s="18">
        <f t="shared" si="37"/>
        <v>1.1000000000000001</v>
      </c>
      <c r="E148" s="19"/>
      <c r="F148" s="18"/>
      <c r="G148" s="17">
        <v>29.1</v>
      </c>
      <c r="H148" s="18">
        <v>1.1000000000000001</v>
      </c>
      <c r="I148" s="17"/>
      <c r="J148" s="18"/>
      <c r="K148" s="17"/>
      <c r="L148" s="18"/>
    </row>
    <row r="149" spans="1:12" s="29" customFormat="1" ht="12.75" customHeight="1">
      <c r="A149" s="25" t="s">
        <v>18</v>
      </c>
      <c r="B149" s="16" t="s">
        <v>17</v>
      </c>
      <c r="C149" s="17">
        <f t="shared" si="36"/>
        <v>20</v>
      </c>
      <c r="D149" s="18">
        <f t="shared" si="37"/>
        <v>0</v>
      </c>
      <c r="E149" s="19">
        <v>20</v>
      </c>
      <c r="F149" s="18"/>
      <c r="G149" s="17"/>
      <c r="H149" s="18"/>
      <c r="I149" s="17"/>
      <c r="J149" s="18"/>
      <c r="K149" s="17"/>
      <c r="L149" s="18"/>
    </row>
    <row r="150" spans="1:12" s="29" customFormat="1" ht="25.5">
      <c r="A150" s="25" t="s">
        <v>122</v>
      </c>
      <c r="B150" s="16" t="s">
        <v>17</v>
      </c>
      <c r="C150" s="17">
        <f t="shared" si="36"/>
        <v>4.2</v>
      </c>
      <c r="D150" s="18">
        <f t="shared" si="37"/>
        <v>0.1</v>
      </c>
      <c r="E150" s="19"/>
      <c r="F150" s="18"/>
      <c r="G150" s="17">
        <v>4.2</v>
      </c>
      <c r="H150" s="18">
        <v>0.1</v>
      </c>
      <c r="I150" s="17"/>
      <c r="J150" s="18"/>
      <c r="K150" s="17"/>
      <c r="L150" s="18"/>
    </row>
    <row r="151" spans="1:12" s="29" customFormat="1">
      <c r="A151" s="25" t="s">
        <v>82</v>
      </c>
      <c r="B151" s="16" t="s">
        <v>17</v>
      </c>
      <c r="C151" s="17">
        <f t="shared" si="36"/>
        <v>432.2</v>
      </c>
      <c r="D151" s="18">
        <f t="shared" si="37"/>
        <v>6.1</v>
      </c>
      <c r="E151" s="19"/>
      <c r="F151" s="18"/>
      <c r="G151" s="17">
        <v>432.2</v>
      </c>
      <c r="H151" s="18">
        <v>6.1</v>
      </c>
      <c r="I151" s="17"/>
      <c r="J151" s="18"/>
      <c r="K151" s="17"/>
      <c r="L151" s="18"/>
    </row>
    <row r="152" spans="1:12" s="29" customFormat="1" ht="14.25" customHeight="1">
      <c r="A152" s="25" t="s">
        <v>123</v>
      </c>
      <c r="B152" s="16" t="s">
        <v>17</v>
      </c>
      <c r="C152" s="17">
        <f t="shared" si="36"/>
        <v>10</v>
      </c>
      <c r="D152" s="18">
        <f t="shared" si="37"/>
        <v>0</v>
      </c>
      <c r="E152" s="19">
        <v>10</v>
      </c>
      <c r="F152" s="18"/>
      <c r="G152" s="17"/>
      <c r="H152" s="18"/>
      <c r="I152" s="17"/>
      <c r="J152" s="18"/>
      <c r="K152" s="17"/>
      <c r="L152" s="18"/>
    </row>
    <row r="153" spans="1:12" s="29" customFormat="1" ht="15" customHeight="1">
      <c r="A153" s="25" t="s">
        <v>124</v>
      </c>
      <c r="B153" s="16" t="s">
        <v>3</v>
      </c>
      <c r="C153" s="17">
        <f t="shared" si="36"/>
        <v>0.2</v>
      </c>
      <c r="D153" s="18">
        <f t="shared" si="37"/>
        <v>0.2</v>
      </c>
      <c r="E153" s="19"/>
      <c r="F153" s="18"/>
      <c r="G153" s="17">
        <v>0.2</v>
      </c>
      <c r="H153" s="18">
        <v>0.2</v>
      </c>
      <c r="I153" s="17"/>
      <c r="J153" s="18"/>
      <c r="K153" s="17"/>
      <c r="L153" s="18"/>
    </row>
    <row r="154" spans="1:12" s="29" customFormat="1">
      <c r="A154" s="25" t="s">
        <v>19</v>
      </c>
      <c r="B154" s="16" t="s">
        <v>17</v>
      </c>
      <c r="C154" s="17">
        <f t="shared" si="36"/>
        <v>15</v>
      </c>
      <c r="D154" s="18">
        <f t="shared" si="37"/>
        <v>0</v>
      </c>
      <c r="E154" s="19">
        <v>15</v>
      </c>
      <c r="F154" s="18"/>
      <c r="G154" s="17"/>
      <c r="H154" s="18"/>
      <c r="I154" s="17"/>
      <c r="J154" s="18"/>
      <c r="K154" s="17"/>
      <c r="L154" s="18"/>
    </row>
    <row r="155" spans="1:12" s="29" customFormat="1">
      <c r="A155" s="25" t="s">
        <v>20</v>
      </c>
      <c r="B155" s="16" t="s">
        <v>17</v>
      </c>
      <c r="C155" s="17">
        <f t="shared" si="36"/>
        <v>324</v>
      </c>
      <c r="D155" s="18">
        <f t="shared" si="37"/>
        <v>0</v>
      </c>
      <c r="E155" s="19">
        <v>324</v>
      </c>
      <c r="F155" s="18"/>
      <c r="G155" s="17"/>
      <c r="H155" s="18"/>
      <c r="I155" s="17"/>
      <c r="J155" s="18"/>
      <c r="K155" s="17"/>
      <c r="L155" s="18"/>
    </row>
    <row r="156" spans="1:12" s="29" customFormat="1" ht="24.75" customHeight="1">
      <c r="A156" s="25" t="s">
        <v>125</v>
      </c>
      <c r="B156" s="16" t="s">
        <v>17</v>
      </c>
      <c r="C156" s="17">
        <f t="shared" si="36"/>
        <v>324</v>
      </c>
      <c r="D156" s="18">
        <f t="shared" si="37"/>
        <v>0</v>
      </c>
      <c r="E156" s="19">
        <v>324</v>
      </c>
      <c r="F156" s="18"/>
      <c r="G156" s="17"/>
      <c r="H156" s="18"/>
      <c r="I156" s="17"/>
      <c r="J156" s="18"/>
      <c r="K156" s="17"/>
      <c r="L156" s="18"/>
    </row>
    <row r="157" spans="1:12" s="29" customFormat="1">
      <c r="A157" s="25" t="s">
        <v>21</v>
      </c>
      <c r="B157" s="16" t="s">
        <v>13</v>
      </c>
      <c r="C157" s="17">
        <f t="shared" si="36"/>
        <v>20</v>
      </c>
      <c r="D157" s="18">
        <f t="shared" si="37"/>
        <v>0</v>
      </c>
      <c r="E157" s="19">
        <v>20</v>
      </c>
      <c r="F157" s="18"/>
      <c r="G157" s="17"/>
      <c r="H157" s="18"/>
      <c r="I157" s="17"/>
      <c r="J157" s="18"/>
      <c r="K157" s="17"/>
      <c r="L157" s="18"/>
    </row>
    <row r="158" spans="1:12" s="29" customFormat="1" ht="12" customHeight="1">
      <c r="A158" s="25" t="s">
        <v>34</v>
      </c>
      <c r="B158" s="16" t="s">
        <v>17</v>
      </c>
      <c r="C158" s="17">
        <f t="shared" si="36"/>
        <v>100.7</v>
      </c>
      <c r="D158" s="18">
        <f t="shared" si="37"/>
        <v>1.2</v>
      </c>
      <c r="E158" s="19">
        <v>41</v>
      </c>
      <c r="F158" s="18"/>
      <c r="G158" s="17">
        <v>59.7</v>
      </c>
      <c r="H158" s="18">
        <v>1.2</v>
      </c>
      <c r="I158" s="17"/>
      <c r="J158" s="18"/>
      <c r="K158" s="17"/>
      <c r="L158" s="18"/>
    </row>
    <row r="159" spans="1:12" s="29" customFormat="1" ht="13.5" customHeight="1">
      <c r="A159" s="25" t="s">
        <v>170</v>
      </c>
      <c r="B159" s="16" t="s">
        <v>17</v>
      </c>
      <c r="C159" s="17">
        <f t="shared" si="36"/>
        <v>174.8</v>
      </c>
      <c r="D159" s="18">
        <f t="shared" si="37"/>
        <v>1.7</v>
      </c>
      <c r="E159" s="19">
        <v>50</v>
      </c>
      <c r="F159" s="18"/>
      <c r="G159" s="17">
        <v>124.8</v>
      </c>
      <c r="H159" s="18">
        <v>1.7</v>
      </c>
      <c r="I159" s="17"/>
      <c r="J159" s="18"/>
      <c r="K159" s="17"/>
      <c r="L159" s="18"/>
    </row>
    <row r="160" spans="1:12" s="29" customFormat="1" ht="23.25" hidden="1" customHeight="1">
      <c r="A160" s="25" t="s">
        <v>156</v>
      </c>
      <c r="B160" s="16" t="s">
        <v>3</v>
      </c>
      <c r="C160" s="17">
        <f t="shared" si="36"/>
        <v>0</v>
      </c>
      <c r="D160" s="18">
        <f t="shared" si="37"/>
        <v>0</v>
      </c>
      <c r="E160" s="19"/>
      <c r="F160" s="18"/>
      <c r="G160" s="17"/>
      <c r="H160" s="18"/>
      <c r="I160" s="17"/>
      <c r="J160" s="18"/>
      <c r="K160" s="17"/>
      <c r="L160" s="18"/>
    </row>
    <row r="161" spans="1:15" s="29" customFormat="1" hidden="1">
      <c r="A161" s="25" t="s">
        <v>79</v>
      </c>
      <c r="B161" s="16" t="s">
        <v>3</v>
      </c>
      <c r="C161" s="17">
        <f t="shared" si="36"/>
        <v>0</v>
      </c>
      <c r="D161" s="18">
        <f t="shared" si="37"/>
        <v>0</v>
      </c>
      <c r="E161" s="19"/>
      <c r="F161" s="18"/>
      <c r="G161" s="17"/>
      <c r="H161" s="18"/>
      <c r="I161" s="17"/>
      <c r="J161" s="18"/>
      <c r="K161" s="17"/>
      <c r="L161" s="18"/>
    </row>
    <row r="162" spans="1:15" s="29" customFormat="1">
      <c r="A162" s="25" t="s">
        <v>54</v>
      </c>
      <c r="B162" s="16" t="s">
        <v>3</v>
      </c>
      <c r="C162" s="17">
        <f t="shared" si="36"/>
        <v>17.2</v>
      </c>
      <c r="D162" s="18">
        <f t="shared" si="37"/>
        <v>0</v>
      </c>
      <c r="E162" s="19"/>
      <c r="F162" s="18"/>
      <c r="G162" s="17"/>
      <c r="H162" s="18"/>
      <c r="I162" s="17">
        <v>17.2</v>
      </c>
      <c r="J162" s="18"/>
      <c r="K162" s="17"/>
      <c r="L162" s="18"/>
    </row>
    <row r="163" spans="1:15" s="35" customFormat="1">
      <c r="A163" s="32" t="s">
        <v>57</v>
      </c>
      <c r="B163" s="33"/>
      <c r="C163" s="34">
        <f>SUM(C164:C169)</f>
        <v>17316.799999999996</v>
      </c>
      <c r="D163" s="34">
        <f>SUM(D164:D169)</f>
        <v>9802.9999999999982</v>
      </c>
      <c r="E163" s="34">
        <f>+E9+E47+E52+E64</f>
        <v>8971.2000000000007</v>
      </c>
      <c r="F163" s="34">
        <f t="shared" ref="F163:L163" si="39">+F9+F47+F52+F64</f>
        <v>4453.5</v>
      </c>
      <c r="G163" s="34">
        <f t="shared" si="39"/>
        <v>7127.6999999999989</v>
      </c>
      <c r="H163" s="34">
        <f t="shared" si="39"/>
        <v>5321.2999999999993</v>
      </c>
      <c r="I163" s="34">
        <f t="shared" si="39"/>
        <v>688.9</v>
      </c>
      <c r="J163" s="34">
        <f t="shared" si="39"/>
        <v>28.2</v>
      </c>
      <c r="K163" s="34">
        <f t="shared" si="39"/>
        <v>529</v>
      </c>
      <c r="L163" s="34">
        <f t="shared" si="39"/>
        <v>0</v>
      </c>
    </row>
    <row r="164" spans="1:15">
      <c r="A164" s="36" t="s">
        <v>58</v>
      </c>
      <c r="B164" s="28"/>
      <c r="C164" s="40">
        <f>+E164+G164+I164+K164</f>
        <v>9306.2999999999993</v>
      </c>
      <c r="D164" s="18">
        <f>+F164+H164+J164+L164</f>
        <v>7702.4999999999991</v>
      </c>
      <c r="E164" s="40">
        <f>+E9+E65</f>
        <v>3624.6000000000004</v>
      </c>
      <c r="F164" s="20">
        <f t="shared" ref="F164:L164" si="40">+F9+F65</f>
        <v>2914.2000000000003</v>
      </c>
      <c r="G164" s="40">
        <f t="shared" si="40"/>
        <v>5202.2999999999993</v>
      </c>
      <c r="H164" s="20">
        <f t="shared" si="40"/>
        <v>4760.0999999999995</v>
      </c>
      <c r="I164" s="40">
        <f t="shared" si="40"/>
        <v>479.4</v>
      </c>
      <c r="J164" s="20">
        <f t="shared" si="40"/>
        <v>28.2</v>
      </c>
      <c r="K164" s="40">
        <f t="shared" si="40"/>
        <v>0</v>
      </c>
      <c r="L164" s="20">
        <f t="shared" si="40"/>
        <v>0</v>
      </c>
      <c r="O164" s="37"/>
    </row>
    <row r="165" spans="1:15">
      <c r="A165" s="36" t="s">
        <v>59</v>
      </c>
      <c r="B165" s="28"/>
      <c r="C165" s="40">
        <f t="shared" ref="C165:C169" si="41">+E165+G165+I165+K165</f>
        <v>1327.9</v>
      </c>
      <c r="D165" s="18">
        <f t="shared" ref="D165:D169" si="42">+F165+H165+J165+L165</f>
        <v>4.7</v>
      </c>
      <c r="E165" s="40">
        <f>+E78</f>
        <v>732.1</v>
      </c>
      <c r="F165" s="20">
        <f t="shared" ref="F165:L165" si="43">+F78</f>
        <v>0</v>
      </c>
      <c r="G165" s="40">
        <f t="shared" si="43"/>
        <v>66.8</v>
      </c>
      <c r="H165" s="20">
        <f t="shared" si="43"/>
        <v>4.7</v>
      </c>
      <c r="I165" s="40">
        <f t="shared" si="43"/>
        <v>0</v>
      </c>
      <c r="J165" s="20">
        <f t="shared" si="43"/>
        <v>0</v>
      </c>
      <c r="K165" s="40">
        <f t="shared" si="43"/>
        <v>529</v>
      </c>
      <c r="L165" s="20">
        <f t="shared" si="43"/>
        <v>0</v>
      </c>
    </row>
    <row r="166" spans="1:15">
      <c r="A166" s="36" t="s">
        <v>60</v>
      </c>
      <c r="B166" s="28"/>
      <c r="C166" s="40">
        <f t="shared" si="41"/>
        <v>785.8</v>
      </c>
      <c r="D166" s="18">
        <f t="shared" si="42"/>
        <v>0</v>
      </c>
      <c r="E166" s="40">
        <f>+E90</f>
        <v>736</v>
      </c>
      <c r="F166" s="20">
        <f t="shared" ref="F166:L166" si="44">+F90</f>
        <v>0</v>
      </c>
      <c r="G166" s="40">
        <f t="shared" si="44"/>
        <v>0</v>
      </c>
      <c r="H166" s="20">
        <f t="shared" si="44"/>
        <v>0</v>
      </c>
      <c r="I166" s="40">
        <f t="shared" si="44"/>
        <v>49.8</v>
      </c>
      <c r="J166" s="20">
        <f t="shared" si="44"/>
        <v>0</v>
      </c>
      <c r="K166" s="40">
        <f t="shared" si="44"/>
        <v>0</v>
      </c>
      <c r="L166" s="20">
        <f t="shared" si="44"/>
        <v>0</v>
      </c>
    </row>
    <row r="167" spans="1:15">
      <c r="A167" s="36" t="s">
        <v>61</v>
      </c>
      <c r="B167" s="28"/>
      <c r="C167" s="40">
        <f t="shared" si="41"/>
        <v>607.9</v>
      </c>
      <c r="D167" s="18">
        <f t="shared" si="42"/>
        <v>46.8</v>
      </c>
      <c r="E167" s="40">
        <f>+E106</f>
        <v>330.3</v>
      </c>
      <c r="F167" s="20">
        <f t="shared" ref="F167:L167" si="45">+F106</f>
        <v>41.6</v>
      </c>
      <c r="G167" s="40">
        <f t="shared" si="45"/>
        <v>137.19999999999999</v>
      </c>
      <c r="H167" s="20">
        <f t="shared" si="45"/>
        <v>5.1999999999999993</v>
      </c>
      <c r="I167" s="40">
        <f t="shared" si="45"/>
        <v>140.4</v>
      </c>
      <c r="J167" s="20">
        <f t="shared" si="45"/>
        <v>0</v>
      </c>
      <c r="K167" s="40">
        <f t="shared" si="45"/>
        <v>0</v>
      </c>
      <c r="L167" s="20">
        <f t="shared" si="45"/>
        <v>0</v>
      </c>
    </row>
    <row r="168" spans="1:15">
      <c r="A168" s="36" t="s">
        <v>62</v>
      </c>
      <c r="B168" s="28"/>
      <c r="C168" s="40">
        <f t="shared" si="41"/>
        <v>2482.8999999999996</v>
      </c>
      <c r="D168" s="18">
        <f t="shared" si="42"/>
        <v>1757.3999999999996</v>
      </c>
      <c r="E168" s="40">
        <f>+E47+E115</f>
        <v>1988.0999999999997</v>
      </c>
      <c r="F168" s="20">
        <f t="shared" ref="F168:L168" si="46">+F47+F115</f>
        <v>1312.3999999999996</v>
      </c>
      <c r="G168" s="40">
        <f t="shared" si="46"/>
        <v>494.8</v>
      </c>
      <c r="H168" s="20">
        <f t="shared" si="46"/>
        <v>445</v>
      </c>
      <c r="I168" s="40">
        <f t="shared" si="46"/>
        <v>0</v>
      </c>
      <c r="J168" s="20">
        <f t="shared" si="46"/>
        <v>0</v>
      </c>
      <c r="K168" s="40">
        <f t="shared" si="46"/>
        <v>0</v>
      </c>
      <c r="L168" s="20">
        <f t="shared" si="46"/>
        <v>0</v>
      </c>
    </row>
    <row r="169" spans="1:15">
      <c r="A169" s="36" t="s">
        <v>63</v>
      </c>
      <c r="B169" s="28"/>
      <c r="C169" s="40">
        <f t="shared" si="41"/>
        <v>2806</v>
      </c>
      <c r="D169" s="18">
        <f t="shared" si="42"/>
        <v>291.60000000000002</v>
      </c>
      <c r="E169" s="40">
        <f>+E52+E144</f>
        <v>1560.1</v>
      </c>
      <c r="F169" s="20">
        <f t="shared" ref="F169:L169" si="47">+F52+F144</f>
        <v>185.3</v>
      </c>
      <c r="G169" s="40">
        <f t="shared" si="47"/>
        <v>1226.6000000000001</v>
      </c>
      <c r="H169" s="20">
        <f t="shared" si="47"/>
        <v>106.29999999999998</v>
      </c>
      <c r="I169" s="40">
        <f t="shared" si="47"/>
        <v>19.3</v>
      </c>
      <c r="J169" s="20">
        <f t="shared" si="47"/>
        <v>0</v>
      </c>
      <c r="K169" s="40">
        <f t="shared" si="47"/>
        <v>0</v>
      </c>
      <c r="L169" s="20">
        <f t="shared" si="47"/>
        <v>0</v>
      </c>
    </row>
    <row r="170" spans="1:15">
      <c r="A170" s="32" t="s">
        <v>96</v>
      </c>
      <c r="B170" s="33"/>
      <c r="C170" s="34">
        <f>SUM(C171:C180)</f>
        <v>17316.8</v>
      </c>
      <c r="D170" s="34">
        <f t="shared" ref="D170:L170" si="48">SUM(D171:D180)</f>
        <v>9803</v>
      </c>
      <c r="E170" s="34">
        <f t="shared" si="48"/>
        <v>8971.2000000000007</v>
      </c>
      <c r="F170" s="34">
        <f t="shared" si="48"/>
        <v>4453.5</v>
      </c>
      <c r="G170" s="34">
        <f t="shared" si="48"/>
        <v>7127.7</v>
      </c>
      <c r="H170" s="34">
        <f t="shared" si="48"/>
        <v>5321.2999999999993</v>
      </c>
      <c r="I170" s="34">
        <f t="shared" si="48"/>
        <v>688.89999999999986</v>
      </c>
      <c r="J170" s="34">
        <f t="shared" si="48"/>
        <v>28.2</v>
      </c>
      <c r="K170" s="34">
        <f t="shared" si="48"/>
        <v>529</v>
      </c>
      <c r="L170" s="34">
        <f t="shared" si="48"/>
        <v>0</v>
      </c>
    </row>
    <row r="171" spans="1:15">
      <c r="A171" s="38" t="s">
        <v>69</v>
      </c>
      <c r="B171" s="28" t="s">
        <v>0</v>
      </c>
      <c r="C171" s="40">
        <f>SUM(E171+G171+I171+K171)</f>
        <v>1731.7</v>
      </c>
      <c r="D171" s="18">
        <f>SUM(F171+H171+J171+L171)</f>
        <v>1096.3999999999999</v>
      </c>
      <c r="E171" s="40">
        <f>+E51+E116+E117+E118+E120+E126+E127+E128+E129+E130+E131+E132+E133+E139+E140+E141+E143</f>
        <v>1654.5</v>
      </c>
      <c r="F171" s="20">
        <f t="shared" ref="F171:L171" si="49">+F51+F116+F117+F118+F120+F126+F127+F128+F129+F130+F131+F132+F133+F139+F140+F141+F143</f>
        <v>1021.4999999999999</v>
      </c>
      <c r="G171" s="40">
        <f t="shared" si="49"/>
        <v>77.199999999999974</v>
      </c>
      <c r="H171" s="20">
        <f t="shared" si="49"/>
        <v>74.899999999999991</v>
      </c>
      <c r="I171" s="40">
        <f t="shared" si="49"/>
        <v>0</v>
      </c>
      <c r="J171" s="20">
        <f t="shared" si="49"/>
        <v>0</v>
      </c>
      <c r="K171" s="40">
        <f t="shared" si="49"/>
        <v>0</v>
      </c>
      <c r="L171" s="20">
        <f t="shared" si="49"/>
        <v>0</v>
      </c>
    </row>
    <row r="172" spans="1:15">
      <c r="A172" s="38" t="s">
        <v>70</v>
      </c>
      <c r="B172" s="28" t="s">
        <v>14</v>
      </c>
      <c r="C172" s="40">
        <f t="shared" ref="C172:C180" si="50">SUM(E172+G172+I172+K172)</f>
        <v>47.8</v>
      </c>
      <c r="D172" s="18">
        <f t="shared" ref="D172:D180" si="51">SUM(F172+H172+J172+L172)</f>
        <v>22.1</v>
      </c>
      <c r="E172" s="40">
        <f>+E134+E135</f>
        <v>0</v>
      </c>
      <c r="F172" s="20">
        <f t="shared" ref="F172:L172" si="52">+F134+F135</f>
        <v>0</v>
      </c>
      <c r="G172" s="40">
        <f t="shared" si="52"/>
        <v>47.8</v>
      </c>
      <c r="H172" s="20">
        <f t="shared" si="52"/>
        <v>22.1</v>
      </c>
      <c r="I172" s="40">
        <f t="shared" si="52"/>
        <v>0</v>
      </c>
      <c r="J172" s="20">
        <f t="shared" si="52"/>
        <v>0</v>
      </c>
      <c r="K172" s="40">
        <f t="shared" si="52"/>
        <v>0</v>
      </c>
      <c r="L172" s="20">
        <f t="shared" si="52"/>
        <v>0</v>
      </c>
    </row>
    <row r="173" spans="1:15">
      <c r="A173" s="38" t="s">
        <v>71</v>
      </c>
      <c r="B173" s="28" t="s">
        <v>1</v>
      </c>
      <c r="C173" s="40">
        <f t="shared" si="50"/>
        <v>298.10000000000002</v>
      </c>
      <c r="D173" s="18">
        <f t="shared" si="51"/>
        <v>278</v>
      </c>
      <c r="E173" s="40">
        <f>+E49+E137+E138</f>
        <v>4</v>
      </c>
      <c r="F173" s="20">
        <f t="shared" ref="F173:L173" si="53">+F49+F137+F138</f>
        <v>0</v>
      </c>
      <c r="G173" s="40">
        <f t="shared" si="53"/>
        <v>294.10000000000002</v>
      </c>
      <c r="H173" s="20">
        <f t="shared" si="53"/>
        <v>278</v>
      </c>
      <c r="I173" s="40">
        <f t="shared" si="53"/>
        <v>0</v>
      </c>
      <c r="J173" s="20">
        <f t="shared" si="53"/>
        <v>0</v>
      </c>
      <c r="K173" s="40">
        <f t="shared" si="53"/>
        <v>0</v>
      </c>
      <c r="L173" s="20">
        <f t="shared" si="53"/>
        <v>0</v>
      </c>
    </row>
    <row r="174" spans="1:15">
      <c r="A174" s="38" t="s">
        <v>72</v>
      </c>
      <c r="B174" s="28" t="s">
        <v>2</v>
      </c>
      <c r="C174" s="40">
        <f t="shared" si="50"/>
        <v>1952.6999999999998</v>
      </c>
      <c r="D174" s="18">
        <f t="shared" si="51"/>
        <v>133.80000000000001</v>
      </c>
      <c r="E174" s="40">
        <f>+E79+E80+E81+E84+E86+E87+E89+E91+E93+E95+E97+E105+E109+E110+E122+E136</f>
        <v>1143.9999999999998</v>
      </c>
      <c r="F174" s="20">
        <f t="shared" ref="F174:L174" si="54">+F79+F80+F81+F84+F86+F87+F89+F91+F93+F95+F97+F105+F109+F110+F122+F136</f>
        <v>53.9</v>
      </c>
      <c r="G174" s="40">
        <f t="shared" si="54"/>
        <v>279.7</v>
      </c>
      <c r="H174" s="20">
        <f t="shared" si="54"/>
        <v>79.900000000000006</v>
      </c>
      <c r="I174" s="40">
        <f t="shared" si="54"/>
        <v>0</v>
      </c>
      <c r="J174" s="20">
        <f t="shared" si="54"/>
        <v>0</v>
      </c>
      <c r="K174" s="40">
        <f t="shared" si="54"/>
        <v>529</v>
      </c>
      <c r="L174" s="20">
        <f t="shared" si="54"/>
        <v>0</v>
      </c>
    </row>
    <row r="175" spans="1:15">
      <c r="A175" s="38" t="s">
        <v>73</v>
      </c>
      <c r="B175" s="28" t="s">
        <v>15</v>
      </c>
      <c r="C175" s="40">
        <f t="shared" si="50"/>
        <v>465.70000000000005</v>
      </c>
      <c r="D175" s="18">
        <f t="shared" si="51"/>
        <v>41.6</v>
      </c>
      <c r="E175" s="40">
        <f>+E107+E108+E111+E112</f>
        <v>325.3</v>
      </c>
      <c r="F175" s="20">
        <f t="shared" ref="F175:L175" si="55">+F107+F108+F111+F112</f>
        <v>41.6</v>
      </c>
      <c r="G175" s="40">
        <f t="shared" si="55"/>
        <v>0</v>
      </c>
      <c r="H175" s="20">
        <f t="shared" si="55"/>
        <v>0</v>
      </c>
      <c r="I175" s="40">
        <f t="shared" si="55"/>
        <v>140.4</v>
      </c>
      <c r="J175" s="20">
        <f t="shared" si="55"/>
        <v>0</v>
      </c>
      <c r="K175" s="40">
        <f t="shared" si="55"/>
        <v>0</v>
      </c>
      <c r="L175" s="20">
        <f t="shared" si="55"/>
        <v>0</v>
      </c>
    </row>
    <row r="176" spans="1:15">
      <c r="A176" s="38" t="s">
        <v>74</v>
      </c>
      <c r="B176" s="28" t="s">
        <v>4</v>
      </c>
      <c r="C176" s="40">
        <f t="shared" si="50"/>
        <v>545.1</v>
      </c>
      <c r="D176" s="18">
        <f t="shared" si="51"/>
        <v>187.2</v>
      </c>
      <c r="E176" s="40">
        <f>+E94+E103+E123</f>
        <v>514.1</v>
      </c>
      <c r="F176" s="20">
        <f t="shared" ref="F176:L176" si="56">+F94+F103+F123</f>
        <v>187.2</v>
      </c>
      <c r="G176" s="40">
        <f t="shared" si="56"/>
        <v>0</v>
      </c>
      <c r="H176" s="20">
        <f t="shared" si="56"/>
        <v>0</v>
      </c>
      <c r="I176" s="40">
        <f t="shared" si="56"/>
        <v>31</v>
      </c>
      <c r="J176" s="20">
        <f t="shared" si="56"/>
        <v>0</v>
      </c>
      <c r="K176" s="40">
        <f t="shared" si="56"/>
        <v>0</v>
      </c>
      <c r="L176" s="20">
        <f t="shared" si="56"/>
        <v>0</v>
      </c>
    </row>
    <row r="177" spans="1:12">
      <c r="A177" s="38" t="s">
        <v>75</v>
      </c>
      <c r="B177" s="28" t="s">
        <v>3</v>
      </c>
      <c r="C177" s="40">
        <f t="shared" si="50"/>
        <v>183.1</v>
      </c>
      <c r="D177" s="18">
        <f t="shared" si="51"/>
        <v>114.39999999999999</v>
      </c>
      <c r="E177" s="40">
        <f>+E62+E63+E162+E153</f>
        <v>32.9</v>
      </c>
      <c r="F177" s="20">
        <f t="shared" ref="F177:L177" si="57">+F62+F63+F162+F153</f>
        <v>27.8</v>
      </c>
      <c r="G177" s="40">
        <f t="shared" si="57"/>
        <v>130.89999999999998</v>
      </c>
      <c r="H177" s="20">
        <f t="shared" si="57"/>
        <v>86.6</v>
      </c>
      <c r="I177" s="40">
        <f t="shared" si="57"/>
        <v>19.3</v>
      </c>
      <c r="J177" s="20">
        <f t="shared" si="57"/>
        <v>0</v>
      </c>
      <c r="K177" s="40">
        <f t="shared" si="57"/>
        <v>0</v>
      </c>
      <c r="L177" s="20">
        <f t="shared" si="57"/>
        <v>0</v>
      </c>
    </row>
    <row r="178" spans="1:12">
      <c r="A178" s="38" t="s">
        <v>76</v>
      </c>
      <c r="B178" s="28" t="s">
        <v>13</v>
      </c>
      <c r="C178" s="40">
        <f t="shared" si="50"/>
        <v>927.6</v>
      </c>
      <c r="D178" s="18">
        <f t="shared" si="51"/>
        <v>597</v>
      </c>
      <c r="E178" s="40">
        <f>+E44+E46+E76+E77+E88+E114+E142+E157</f>
        <v>882.7</v>
      </c>
      <c r="F178" s="20">
        <f t="shared" ref="F178:L178" si="58">+F44+F46+F76+F77+F88+F114+F142+F157</f>
        <v>591.9</v>
      </c>
      <c r="G178" s="40">
        <f t="shared" si="58"/>
        <v>25.099999999999998</v>
      </c>
      <c r="H178" s="20">
        <f t="shared" si="58"/>
        <v>5.0999999999999996</v>
      </c>
      <c r="I178" s="40">
        <f t="shared" si="58"/>
        <v>19.799999999999997</v>
      </c>
      <c r="J178" s="20">
        <f t="shared" si="58"/>
        <v>0</v>
      </c>
      <c r="K178" s="40">
        <f t="shared" si="58"/>
        <v>0</v>
      </c>
      <c r="L178" s="20">
        <f t="shared" si="58"/>
        <v>0</v>
      </c>
    </row>
    <row r="179" spans="1:12">
      <c r="A179" s="38" t="s">
        <v>77</v>
      </c>
      <c r="B179" s="28" t="s">
        <v>5</v>
      </c>
      <c r="C179" s="40">
        <f t="shared" si="50"/>
        <v>8543.2999999999993</v>
      </c>
      <c r="D179" s="18">
        <f t="shared" si="51"/>
        <v>7155.3</v>
      </c>
      <c r="E179" s="40">
        <f>+E11+E12+E13+E15+E17+E18+E19+E20+E22+E23+E24+E26+E28+E29+E30+E32+E34+E35+E38+E39+E42+E66+E67+E68+E69+E70+E71+E72+E73+E74+E75+E124</f>
        <v>2906.5</v>
      </c>
      <c r="F179" s="20">
        <f t="shared" ref="F179:L179" si="59">+F11+F12+F13+F15+F17+F18+F19+F20+F22+F23+F24+F26+F28+F29+F30+F32+F34+F35+F38+F39+F42+F66+F67+F68+F69+F70+F71+F72+F73+F74+F75+F124</f>
        <v>2372.1000000000008</v>
      </c>
      <c r="G179" s="40">
        <f t="shared" si="59"/>
        <v>5177.2</v>
      </c>
      <c r="H179" s="20">
        <f t="shared" si="59"/>
        <v>4754.9999999999991</v>
      </c>
      <c r="I179" s="40">
        <f t="shared" si="59"/>
        <v>459.59999999999997</v>
      </c>
      <c r="J179" s="20">
        <f t="shared" si="59"/>
        <v>28.2</v>
      </c>
      <c r="K179" s="40">
        <f t="shared" si="59"/>
        <v>0</v>
      </c>
      <c r="L179" s="20">
        <f t="shared" si="59"/>
        <v>0</v>
      </c>
    </row>
    <row r="180" spans="1:12">
      <c r="A180" s="38" t="s">
        <v>78</v>
      </c>
      <c r="B180" s="28" t="s">
        <v>17</v>
      </c>
      <c r="C180" s="40">
        <f t="shared" si="50"/>
        <v>2621.7000000000003</v>
      </c>
      <c r="D180" s="18">
        <f t="shared" si="51"/>
        <v>177.2</v>
      </c>
      <c r="E180" s="40">
        <f>+E54+E56+E58+E60+E92+E145+E146+E147+E148+E149+E150+E151+E152+E154+E155+E156+E158+E159</f>
        <v>1507.2</v>
      </c>
      <c r="F180" s="20">
        <f t="shared" ref="F180:L180" si="60">+F54+F56+F58+F60+F92+F145+F146+F147+F148+F149+F150+F151+F152+F154+F155+F156+F158+F159</f>
        <v>157.5</v>
      </c>
      <c r="G180" s="40">
        <f t="shared" si="60"/>
        <v>1095.7</v>
      </c>
      <c r="H180" s="20">
        <f t="shared" si="60"/>
        <v>19.699999999999996</v>
      </c>
      <c r="I180" s="40">
        <f t="shared" si="60"/>
        <v>18.8</v>
      </c>
      <c r="J180" s="20">
        <f t="shared" si="60"/>
        <v>0</v>
      </c>
      <c r="K180" s="40">
        <f t="shared" si="60"/>
        <v>0</v>
      </c>
      <c r="L180" s="20">
        <f t="shared" si="60"/>
        <v>0</v>
      </c>
    </row>
    <row r="182" spans="1:12">
      <c r="A182" s="3" t="s">
        <v>144</v>
      </c>
    </row>
    <row r="183" spans="1:12">
      <c r="A183" s="3" t="s">
        <v>157</v>
      </c>
    </row>
    <row r="184" spans="1:12">
      <c r="A184" s="3" t="s">
        <v>145</v>
      </c>
    </row>
    <row r="185" spans="1:12">
      <c r="A185" s="3" t="s">
        <v>146</v>
      </c>
    </row>
    <row r="186" spans="1:12">
      <c r="A186" s="3" t="s">
        <v>147</v>
      </c>
    </row>
  </sheetData>
  <mergeCells count="21">
    <mergeCell ref="A1:E1"/>
    <mergeCell ref="A2:E2"/>
    <mergeCell ref="A4:B4"/>
    <mergeCell ref="A6:B6"/>
    <mergeCell ref="I1:L1"/>
    <mergeCell ref="I2:L2"/>
    <mergeCell ref="I3:L3"/>
    <mergeCell ref="I4:L4"/>
    <mergeCell ref="A5:L5"/>
    <mergeCell ref="G7:G8"/>
    <mergeCell ref="I7:I8"/>
    <mergeCell ref="K7:K8"/>
    <mergeCell ref="H7:H8"/>
    <mergeCell ref="L7:L8"/>
    <mergeCell ref="J7:J8"/>
    <mergeCell ref="A7:A8"/>
    <mergeCell ref="F7:F8"/>
    <mergeCell ref="E7:E8"/>
    <mergeCell ref="D7:D8"/>
    <mergeCell ref="C7:C8"/>
    <mergeCell ref="B7:B8"/>
  </mergeCells>
  <phoneticPr fontId="1" type="noConversion"/>
  <pageMargins left="0" right="0" top="0.59055118110236227" bottom="0" header="0.51181102362204722" footer="0.51181102362204722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asignavimai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2022-01-24T07:27:07Z</cp:lastPrinted>
  <dcterms:created xsi:type="dcterms:W3CDTF">2007-11-03T00:59:35Z</dcterms:created>
  <dcterms:modified xsi:type="dcterms:W3CDTF">2022-01-27T13:59:39Z</dcterms:modified>
</cp:coreProperties>
</file>